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ns8="http://schemas.microsoft.com/office/spreadsheetml/2018/calcfeatures"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425"/>
  <workbookPr showInkAnnotation="0" autoCompressPictures="0"/>
  <xr:revisionPtr revIDLastSave="0" documentId="8_{6BAD4F86-FBCD-4126-871B-17C39E0F71A3}" xr6:coauthVersionLast="47" xr6:coauthVersionMax="47" xr10:uidLastSave="{00000000-0000-0000-0000-000000000000}"/>
  <bookViews>
    <workbookView xWindow="0" yWindow="0" windowWidth="0" windowHeight="0" activeTab="15" xr2:uid="{00000000-000D-0000-FFFF-FFFF00000000}"/>
  </bookViews>
  <sheets>
    <sheet name="PETUNJUK" sheetId="1" r:id="rId1"/>
    <sheet name="PENGATURAN" sheetId="2" r:id="rId2"/>
    <sheet name="PROJECT" sheetId="3" r:id="rId3"/>
    <sheet name="QUOTATION" sheetId="4" r:id="rId4"/>
    <sheet name="TRANSAKSI" sheetId="5" r:id="rId5"/>
    <sheet name="INVOICE" sheetId="6" r:id="rId6"/>
    <sheet name="VENDOR_HUTANG" sheetId="7" r:id="rId7"/>
    <sheet name="LABA_RUGI" sheetId="8" r:id="rId8"/>
    <sheet name="PAJAK" sheetId="9" r:id="rId9"/>
    <sheet name="DASHBOARD" sheetId="10" r:id="rId10"/>
    <sheet name="SUMBER_PAJAK" sheetId="11" r:id="rId11"/>
    <sheet name="CRM_PROSPEK" sheetId="12" r:id="rId12"/>
    <sheet name="SALES_HARIAN" sheetId="13" r:id="rId13"/>
    <sheet name="PLAYBOOK_SALES" sheetId="14" r:id="rId14"/>
    <sheet name="MULAI" sheetId="15" r:id="rId15"/>
    <sheet name="KALKULATOR" sheetId="16" r:id="rId16"/>
    <sheet name="MASTER BAHAN" sheetId="20" r:id="rId17"/>
    <sheet name="MASTER PRODUK" sheetId="19" r:id="rId18"/>
    <sheet name="PENAWARAN" sheetId="17" r:id="rId19"/>
    <sheet name="RIWAYAT" sheetId="18" r:id="rId20"/>
    <sheet name="RESEP PRODUK" sheetId="21" r:id="rId21"/>
    <sheet name="PANDUAN" sheetId="22" r:id="rId22"/>
  </sheets>
  <calcPr calcId="191028" refMode="R1C1" iterateCount="0" calcOnSave="0" concurrentCalc="0" calcMode="auto" fullCalcOnLoad="1" forceFullCalc="1"/>
  <extLst>
    <ext uri="{140A7094-0E35-4892-8432-C4D2E57EDEB5}">
      <x15:workbookPr chartTrackingRefBase="1"/>
    </ext>
    <ext uri="{B58B0392-4F1F-4190-BB64-5DF3571DCE5F}">
      <ns8:calcFeatures>
        <ns8:feature name="microsoft.com:RD"/>
        <ns8:feature name="microsoft.com:Single"/>
        <ns8:feature name="microsoft.com:FV"/>
        <ns8:feature name="microsoft.com:CNMTM"/>
        <ns8:feature name="microsoft.com:LET_WF"/>
        <ns8:feature name="microsoft.com:LAMBDA_WF"/>
        <ns8:feature name="microsoft.com:ARRAYTEXT_WF"/>
      </ns8:calcFeatures>
    </ext>
  </extLst>
</workbook>
</file>

<file path=xl/calcChain.xml><?xml version="1.0" encoding="utf-8"?>
<calcChain xmlns="http://schemas.openxmlformats.org/spreadsheetml/2006/main">
  <c r="D18" i="16" l="1"/>
  <c r="A2004" i="21"/>
  <c r="A2003" i="21"/>
  <c r="A2002" i="21"/>
  <c r="A2001" i="21"/>
  <c r="A2000" i="21"/>
  <c r="A1999" i="21"/>
  <c r="A1998" i="21"/>
  <c r="A1997" i="21"/>
  <c r="A1996" i="21"/>
  <c r="A1995" i="21"/>
  <c r="A1994" i="21"/>
  <c r="A1993" i="21"/>
  <c r="A1992" i="21"/>
  <c r="A1991" i="21"/>
  <c r="A1990" i="21"/>
  <c r="A1989" i="21"/>
  <c r="A1988" i="21"/>
  <c r="A1987" i="21"/>
  <c r="A1986" i="21"/>
  <c r="A1985" i="21"/>
  <c r="A1984" i="21"/>
  <c r="A1983" i="21"/>
  <c r="A1982" i="21"/>
  <c r="A1981" i="21"/>
  <c r="A1980" i="21"/>
  <c r="A1979" i="21"/>
  <c r="A1978" i="21"/>
  <c r="A1977" i="21"/>
  <c r="A1976" i="21"/>
  <c r="A1975" i="21"/>
  <c r="A1974" i="21"/>
  <c r="A1973" i="21"/>
  <c r="A1972" i="21"/>
  <c r="A1971" i="21"/>
  <c r="A1970" i="21"/>
  <c r="A1969" i="21"/>
  <c r="A1968" i="21"/>
  <c r="A1967" i="21"/>
  <c r="A1966" i="21"/>
  <c r="A1965" i="21"/>
  <c r="A1964" i="21"/>
  <c r="A1963" i="21"/>
  <c r="A1962" i="21"/>
  <c r="A1961" i="21"/>
  <c r="A1960" i="21"/>
  <c r="A1959" i="21"/>
  <c r="A1958" i="21"/>
  <c r="A1957" i="21"/>
  <c r="A1956" i="21"/>
  <c r="A1955" i="21"/>
  <c r="A1954" i="21"/>
  <c r="A1953" i="21"/>
  <c r="A1952" i="21"/>
  <c r="A1951" i="21"/>
  <c r="A1950" i="21"/>
  <c r="A1949" i="21"/>
  <c r="A1948" i="21"/>
  <c r="A1947" i="21"/>
  <c r="A1946" i="21"/>
  <c r="A1945" i="21"/>
  <c r="A1944" i="21"/>
  <c r="A1943" i="21"/>
  <c r="A1942" i="21"/>
  <c r="A1941" i="21"/>
  <c r="A1940" i="21"/>
  <c r="A1939" i="21"/>
  <c r="A1938" i="21"/>
  <c r="A1937" i="21"/>
  <c r="A1936" i="21"/>
  <c r="A1935" i="21"/>
  <c r="A1934" i="21"/>
  <c r="A1933" i="21"/>
  <c r="A1932" i="21"/>
  <c r="A1931" i="21"/>
  <c r="A1930" i="21"/>
  <c r="A1929" i="21"/>
  <c r="A1928" i="21"/>
  <c r="A1927" i="21"/>
  <c r="A1926" i="21"/>
  <c r="A1925" i="21"/>
  <c r="A1924" i="21"/>
  <c r="A1923" i="21"/>
  <c r="A1922" i="21"/>
  <c r="A1921" i="21"/>
  <c r="A1920" i="21"/>
  <c r="A1919" i="21"/>
  <c r="A1918" i="21"/>
  <c r="A1917" i="21"/>
  <c r="A1916" i="21"/>
  <c r="A1915" i="21"/>
  <c r="A1914" i="21"/>
  <c r="A1913" i="21"/>
  <c r="A1912" i="21"/>
  <c r="A1911" i="21"/>
  <c r="A1910" i="21"/>
  <c r="A1909" i="21"/>
  <c r="A1908" i="21"/>
  <c r="A1907" i="21"/>
  <c r="A1906" i="21"/>
  <c r="A1905" i="21"/>
  <c r="A1904" i="21"/>
  <c r="A1903" i="21"/>
  <c r="A1902" i="21"/>
  <c r="A1901" i="21"/>
  <c r="A1900" i="21"/>
  <c r="A1899" i="21"/>
  <c r="A1898" i="21"/>
  <c r="A1897" i="21"/>
  <c r="A1896" i="21"/>
  <c r="A1895" i="21"/>
  <c r="A1894" i="21"/>
  <c r="A1893" i="21"/>
  <c r="A1892" i="21"/>
  <c r="A1891" i="21"/>
  <c r="A1890" i="21"/>
  <c r="A1889" i="21"/>
  <c r="A1888" i="21"/>
  <c r="A1887" i="21"/>
  <c r="A1886" i="21"/>
  <c r="A1885" i="21"/>
  <c r="A1884" i="21"/>
  <c r="A1883" i="21"/>
  <c r="A1882" i="21"/>
  <c r="A1881" i="21"/>
  <c r="A1880" i="21"/>
  <c r="A1879" i="21"/>
  <c r="A1878" i="21"/>
  <c r="A1877" i="21"/>
  <c r="A1876" i="21"/>
  <c r="A1875" i="21"/>
  <c r="A1874" i="21"/>
  <c r="A1873" i="21"/>
  <c r="A1872" i="21"/>
  <c r="A1871" i="21"/>
  <c r="A1870" i="21"/>
  <c r="A1869" i="21"/>
  <c r="A1868" i="21"/>
  <c r="A1867" i="21"/>
  <c r="A1866" i="21"/>
  <c r="A1865" i="21"/>
  <c r="A1864" i="21"/>
  <c r="A1863" i="21"/>
  <c r="A1862" i="21"/>
  <c r="A1861" i="21"/>
  <c r="A1860" i="21"/>
  <c r="A1859" i="21"/>
  <c r="A1858" i="21"/>
  <c r="A1857" i="21"/>
  <c r="A1856" i="21"/>
  <c r="A1855" i="21"/>
  <c r="A1854" i="21"/>
  <c r="A1853" i="21"/>
  <c r="A1852" i="21"/>
  <c r="A1851" i="21"/>
  <c r="A1850" i="21"/>
  <c r="A1849" i="21"/>
  <c r="A1848" i="21"/>
  <c r="A1847" i="21"/>
  <c r="A1846" i="21"/>
  <c r="A1845" i="21"/>
  <c r="A1844" i="21"/>
  <c r="A1843" i="21"/>
  <c r="A1842" i="21"/>
  <c r="A1841" i="21"/>
  <c r="A1840" i="21"/>
  <c r="A1839" i="21"/>
  <c r="A1838" i="21"/>
  <c r="A1837" i="21"/>
  <c r="A1836" i="21"/>
  <c r="A1835" i="21"/>
  <c r="A1834" i="21"/>
  <c r="A1833" i="21"/>
  <c r="A1832" i="21"/>
  <c r="A1831" i="21"/>
  <c r="A1830" i="21"/>
  <c r="A1829" i="21"/>
  <c r="A1828" i="21"/>
  <c r="A1827" i="21"/>
  <c r="A1826" i="21"/>
  <c r="A1825" i="21"/>
  <c r="A1824" i="21"/>
  <c r="A1823" i="21"/>
  <c r="A1822" i="21"/>
  <c r="A1821" i="21"/>
  <c r="A1820" i="21"/>
  <c r="A1819" i="21"/>
  <c r="A1818" i="21"/>
  <c r="A1817" i="21"/>
  <c r="A1816" i="21"/>
  <c r="A1815" i="21"/>
  <c r="A1814" i="21"/>
  <c r="A1813" i="21"/>
  <c r="A1812" i="21"/>
  <c r="A1811" i="21"/>
  <c r="A1810" i="21"/>
  <c r="A1809" i="21"/>
  <c r="A1808" i="21"/>
  <c r="A1807" i="21"/>
  <c r="A1806" i="21"/>
  <c r="A1805" i="21"/>
  <c r="A1804" i="21"/>
  <c r="A1803" i="21"/>
  <c r="A1802" i="21"/>
  <c r="A1801" i="21"/>
  <c r="A1800" i="21"/>
  <c r="A1799" i="21"/>
  <c r="A1798" i="21"/>
  <c r="A1797" i="21"/>
  <c r="A1796" i="21"/>
  <c r="A1795" i="21"/>
  <c r="A1794" i="21"/>
  <c r="A1793" i="21"/>
  <c r="A1792" i="21"/>
  <c r="A1791" i="21"/>
  <c r="A1790" i="21"/>
  <c r="A1789" i="21"/>
  <c r="A1788" i="21"/>
  <c r="A1787" i="21"/>
  <c r="A1786" i="21"/>
  <c r="A1785" i="21"/>
  <c r="A1784" i="21"/>
  <c r="A1783" i="21"/>
  <c r="A1782" i="21"/>
  <c r="A1781" i="21"/>
  <c r="A1780" i="21"/>
  <c r="A1779" i="21"/>
  <c r="A1778" i="21"/>
  <c r="A1777" i="21"/>
  <c r="A1776" i="21"/>
  <c r="A1775" i="21"/>
  <c r="A1774" i="21"/>
  <c r="A1773" i="21"/>
  <c r="A1772" i="21"/>
  <c r="A1771" i="21"/>
  <c r="A1770" i="21"/>
  <c r="A1769" i="21"/>
  <c r="A1768" i="21"/>
  <c r="A1767" i="21"/>
  <c r="A1766" i="21"/>
  <c r="A1765" i="21"/>
  <c r="A1764" i="21"/>
  <c r="A1763" i="21"/>
  <c r="A1762" i="21"/>
  <c r="A1761" i="21"/>
  <c r="A1760" i="21"/>
  <c r="A1759" i="21"/>
  <c r="A1758" i="21"/>
  <c r="A1757" i="21"/>
  <c r="A1756" i="21"/>
  <c r="A1755" i="21"/>
  <c r="A1754" i="21"/>
  <c r="A1753" i="21"/>
  <c r="A1752" i="21"/>
  <c r="A1751" i="21"/>
  <c r="A1750" i="21"/>
  <c r="A1749" i="21"/>
  <c r="A1748" i="21"/>
  <c r="A1747" i="21"/>
  <c r="A1746" i="21"/>
  <c r="A1745" i="21"/>
  <c r="A1744" i="21"/>
  <c r="A1743" i="21"/>
  <c r="A1742" i="21"/>
  <c r="A1741" i="21"/>
  <c r="A1740" i="21"/>
  <c r="A1739" i="21"/>
  <c r="A1738" i="21"/>
  <c r="A1737" i="21"/>
  <c r="A1736" i="21"/>
  <c r="A1735" i="21"/>
  <c r="A1734" i="21"/>
  <c r="A1733" i="21"/>
  <c r="A1732" i="21"/>
  <c r="A1731" i="21"/>
  <c r="A1730" i="21"/>
  <c r="A1729" i="21"/>
  <c r="A1728" i="21"/>
  <c r="A1727" i="21"/>
  <c r="A1726" i="21"/>
  <c r="A1725" i="21"/>
  <c r="A1724" i="21"/>
  <c r="A1723" i="21"/>
  <c r="A1722" i="21"/>
  <c r="A1721" i="21"/>
  <c r="A1720" i="21"/>
  <c r="A1719" i="21"/>
  <c r="A1718" i="21"/>
  <c r="A1717" i="21"/>
  <c r="A1716" i="21"/>
  <c r="A1715" i="21"/>
  <c r="A1714" i="21"/>
  <c r="A1713" i="21"/>
  <c r="A1712" i="21"/>
  <c r="A1711" i="21"/>
  <c r="A1710" i="21"/>
  <c r="A1709" i="21"/>
  <c r="A1708" i="21"/>
  <c r="A1707" i="21"/>
  <c r="A1706" i="21"/>
  <c r="A1705" i="21"/>
  <c r="A1704" i="21"/>
  <c r="A1703" i="21"/>
  <c r="A1702" i="21"/>
  <c r="A1701" i="21"/>
  <c r="A1700" i="21"/>
  <c r="A1699" i="21"/>
  <c r="A1698" i="21"/>
  <c r="A1697" i="21"/>
  <c r="A1696" i="21"/>
  <c r="A1695" i="21"/>
  <c r="A1694" i="21"/>
  <c r="A1693" i="21"/>
  <c r="A1692" i="21"/>
  <c r="A1691" i="21"/>
  <c r="A1690" i="21"/>
  <c r="A1689" i="21"/>
  <c r="A1688" i="21"/>
  <c r="A1687" i="21"/>
  <c r="A1686" i="21"/>
  <c r="A1685" i="21"/>
  <c r="A1684" i="21"/>
  <c r="A1683" i="21"/>
  <c r="A1682" i="21"/>
  <c r="A1681" i="21"/>
  <c r="A1680" i="21"/>
  <c r="A1679" i="21"/>
  <c r="A1678" i="21"/>
  <c r="A1677" i="21"/>
  <c r="A1676" i="21"/>
  <c r="A1675" i="21"/>
  <c r="A1674" i="21"/>
  <c r="A1673" i="21"/>
  <c r="A1672" i="21"/>
  <c r="A1671" i="21"/>
  <c r="A1670" i="21"/>
  <c r="A1669" i="21"/>
  <c r="A1668" i="21"/>
  <c r="A1667" i="21"/>
  <c r="A1666" i="21"/>
  <c r="A1665" i="21"/>
  <c r="A1664" i="21"/>
  <c r="A1663" i="21"/>
  <c r="A1662" i="21"/>
  <c r="A1661" i="21"/>
  <c r="A1660" i="21"/>
  <c r="A1659" i="21"/>
  <c r="A1658" i="21"/>
  <c r="A1657" i="21"/>
  <c r="A1656" i="21"/>
  <c r="A1655" i="21"/>
  <c r="A1654" i="21"/>
  <c r="A1653" i="21"/>
  <c r="A1652" i="21"/>
  <c r="A1651" i="21"/>
  <c r="A1650" i="21"/>
  <c r="A1649" i="21"/>
  <c r="A1648" i="21"/>
  <c r="A1647" i="21"/>
  <c r="A1646" i="21"/>
  <c r="A1645" i="21"/>
  <c r="A1644" i="21"/>
  <c r="A1643" i="21"/>
  <c r="A1642" i="21"/>
  <c r="A1641" i="21"/>
  <c r="A1640" i="21"/>
  <c r="A1639" i="21"/>
  <c r="A1638" i="21"/>
  <c r="A1637" i="21"/>
  <c r="A1636" i="21"/>
  <c r="A1635" i="21"/>
  <c r="A1634" i="21"/>
  <c r="A1633" i="21"/>
  <c r="A1632" i="21"/>
  <c r="A1631" i="21"/>
  <c r="A1630" i="21"/>
  <c r="A1629" i="21"/>
  <c r="A1628" i="21"/>
  <c r="A1627" i="21"/>
  <c r="A1626" i="21"/>
  <c r="A1625" i="21"/>
  <c r="A1624" i="21"/>
  <c r="A1623" i="21"/>
  <c r="A1622" i="21"/>
  <c r="A1621" i="21"/>
  <c r="A1620" i="21"/>
  <c r="A1619" i="21"/>
  <c r="A1618" i="21"/>
  <c r="A1617" i="21"/>
  <c r="A1616" i="21"/>
  <c r="A1615" i="21"/>
  <c r="A1614" i="21"/>
  <c r="A1613" i="21"/>
  <c r="A1612" i="21"/>
  <c r="A1611" i="21"/>
  <c r="A1610" i="21"/>
  <c r="A1609" i="21"/>
  <c r="A1608" i="21"/>
  <c r="A1607" i="21"/>
  <c r="A1606" i="21"/>
  <c r="A1605" i="21"/>
  <c r="A1604" i="21"/>
  <c r="A1603" i="21"/>
  <c r="A1602" i="21"/>
  <c r="A1601" i="21"/>
  <c r="A1600" i="21"/>
  <c r="A1599" i="21"/>
  <c r="A1598" i="21"/>
  <c r="A1597" i="21"/>
  <c r="A1596" i="21"/>
  <c r="A1595" i="21"/>
  <c r="A1594" i="21"/>
  <c r="A1593" i="21"/>
  <c r="A1592" i="21"/>
  <c r="A1591" i="21"/>
  <c r="A1590" i="21"/>
  <c r="A1589" i="21"/>
  <c r="A1588" i="21"/>
  <c r="A1587" i="21"/>
  <c r="A1586" i="21"/>
  <c r="A1585" i="21"/>
  <c r="A1584" i="21"/>
  <c r="A1583" i="21"/>
  <c r="A1582" i="21"/>
  <c r="A1581" i="21"/>
  <c r="A1580" i="21"/>
  <c r="A1579" i="21"/>
  <c r="A1578" i="21"/>
  <c r="A1577" i="21"/>
  <c r="A1576" i="21"/>
  <c r="A1575" i="21"/>
  <c r="A1574" i="21"/>
  <c r="A1573" i="21"/>
  <c r="A1572" i="21"/>
  <c r="A1571" i="21"/>
  <c r="A1570" i="21"/>
  <c r="A1569" i="21"/>
  <c r="A1568" i="21"/>
  <c r="A1567" i="21"/>
  <c r="A1566" i="21"/>
  <c r="A1565" i="21"/>
  <c r="A1564" i="21"/>
  <c r="A1563" i="21"/>
  <c r="A1562" i="21"/>
  <c r="A1561" i="21"/>
  <c r="A1560" i="21"/>
  <c r="A1559" i="21"/>
  <c r="A1558" i="21"/>
  <c r="A1557" i="21"/>
  <c r="A1556" i="21"/>
  <c r="A1555" i="21"/>
  <c r="A1554" i="21"/>
  <c r="A1553" i="21"/>
  <c r="A1552" i="21"/>
  <c r="A1551" i="21"/>
  <c r="A1550" i="21"/>
  <c r="A1549" i="21"/>
  <c r="A1548" i="21"/>
  <c r="A1547" i="21"/>
  <c r="A1546" i="21"/>
  <c r="A1545" i="21"/>
  <c r="A1544" i="21"/>
  <c r="A1543" i="21"/>
  <c r="A1542" i="21"/>
  <c r="A1541" i="21"/>
  <c r="A1540" i="21"/>
  <c r="A1539" i="21"/>
  <c r="A1538" i="21"/>
  <c r="A1537" i="21"/>
  <c r="A1536" i="21"/>
  <c r="A1535" i="21"/>
  <c r="A1534" i="21"/>
  <c r="A1533" i="21"/>
  <c r="A1532" i="21"/>
  <c r="A1531" i="21"/>
  <c r="A1530" i="21"/>
  <c r="A1529" i="21"/>
  <c r="A1528" i="21"/>
  <c r="A1527" i="21"/>
  <c r="A1526" i="21"/>
  <c r="A1525" i="21"/>
  <c r="A1524" i="21"/>
  <c r="A1523" i="21"/>
  <c r="A1522" i="21"/>
  <c r="A1521" i="21"/>
  <c r="A1520" i="21"/>
  <c r="A1519" i="21"/>
  <c r="A1518" i="21"/>
  <c r="A1517" i="21"/>
  <c r="A1516" i="21"/>
  <c r="A1515" i="21"/>
  <c r="A1514" i="21"/>
  <c r="A1513" i="21"/>
  <c r="A1512" i="21"/>
  <c r="A1511" i="21"/>
  <c r="A1510" i="21"/>
  <c r="A1509" i="21"/>
  <c r="A1508" i="21"/>
  <c r="A1507" i="21"/>
  <c r="A1506" i="21"/>
  <c r="A1505" i="21"/>
  <c r="A1504" i="21"/>
  <c r="A1503" i="21"/>
  <c r="A1502" i="21"/>
  <c r="A1501" i="21"/>
  <c r="A1500" i="21"/>
  <c r="A1499" i="21"/>
  <c r="A1498" i="21"/>
  <c r="A1497" i="21"/>
  <c r="A1496" i="21"/>
  <c r="A1495" i="21"/>
  <c r="A1494" i="21"/>
  <c r="A1493" i="21"/>
  <c r="A1492" i="21"/>
  <c r="A1491" i="21"/>
  <c r="A1490" i="21"/>
  <c r="A1489" i="21"/>
  <c r="A1488" i="21"/>
  <c r="A1487" i="21"/>
  <c r="A1486" i="21"/>
  <c r="A1485" i="21"/>
  <c r="A1484" i="21"/>
  <c r="A1483" i="21"/>
  <c r="A1482" i="21"/>
  <c r="A1481" i="21"/>
  <c r="A1480" i="21"/>
  <c r="A1479" i="21"/>
  <c r="A1478" i="21"/>
  <c r="A1477" i="21"/>
  <c r="A1476" i="21"/>
  <c r="A1475" i="21"/>
  <c r="A1474" i="21"/>
  <c r="A1473" i="21"/>
  <c r="A1472" i="21"/>
  <c r="A1471" i="21"/>
  <c r="A1470" i="21"/>
  <c r="A1469" i="21"/>
  <c r="A1468" i="21"/>
  <c r="A1467" i="21"/>
  <c r="A1466" i="21"/>
  <c r="A1465" i="21"/>
  <c r="A1464" i="21"/>
  <c r="A1463" i="21"/>
  <c r="A1462" i="21"/>
  <c r="A1461" i="21"/>
  <c r="A1460" i="21"/>
  <c r="A1459" i="21"/>
  <c r="A1458" i="21"/>
  <c r="A1457" i="21"/>
  <c r="A1456" i="21"/>
  <c r="A1455" i="21"/>
  <c r="A1454" i="21"/>
  <c r="A1453" i="21"/>
  <c r="A1452" i="21"/>
  <c r="A1451" i="21"/>
  <c r="A1450" i="21"/>
  <c r="A1449" i="21"/>
  <c r="A1448" i="21"/>
  <c r="A1447" i="21"/>
  <c r="A1446" i="21"/>
  <c r="A1445" i="21"/>
  <c r="A1444" i="21"/>
  <c r="A1443" i="21"/>
  <c r="A1442" i="21"/>
  <c r="A1441" i="21"/>
  <c r="A1440" i="21"/>
  <c r="A1439" i="21"/>
  <c r="A1438" i="21"/>
  <c r="A1437" i="21"/>
  <c r="A1436" i="21"/>
  <c r="A1435" i="21"/>
  <c r="A1434" i="21"/>
  <c r="A1433" i="21"/>
  <c r="A1432" i="21"/>
  <c r="A1431" i="21"/>
  <c r="A1430" i="21"/>
  <c r="A1429" i="21"/>
  <c r="A1428" i="21"/>
  <c r="A1427" i="21"/>
  <c r="A1426" i="21"/>
  <c r="A1425" i="21"/>
  <c r="A1424" i="21"/>
  <c r="A1423" i="21"/>
  <c r="A1422" i="21"/>
  <c r="A1421" i="21"/>
  <c r="A1420" i="21"/>
  <c r="A1419" i="21"/>
  <c r="A1418" i="21"/>
  <c r="A1417" i="21"/>
  <c r="A1416" i="21"/>
  <c r="A1415" i="21"/>
  <c r="A1414" i="21"/>
  <c r="A1413" i="21"/>
  <c r="A1412" i="21"/>
  <c r="A1411" i="21"/>
  <c r="A1410" i="21"/>
  <c r="A1409" i="21"/>
  <c r="A1408" i="21"/>
  <c r="A1407" i="21"/>
  <c r="A1406" i="21"/>
  <c r="A1405" i="21"/>
  <c r="A1404" i="21"/>
  <c r="A1403" i="21"/>
  <c r="A1402" i="21"/>
  <c r="A1401" i="21"/>
  <c r="A1400" i="21"/>
  <c r="A1399" i="21"/>
  <c r="A1398" i="21"/>
  <c r="A1397" i="21"/>
  <c r="A1396" i="21"/>
  <c r="A1395" i="21"/>
  <c r="A1394" i="21"/>
  <c r="A1393" i="21"/>
  <c r="A1392" i="21"/>
  <c r="A1391" i="21"/>
  <c r="A1390" i="21"/>
  <c r="A1389" i="21"/>
  <c r="A1388" i="21"/>
  <c r="A1387" i="21"/>
  <c r="A1386" i="21"/>
  <c r="A1385" i="21"/>
  <c r="A1384" i="21"/>
  <c r="A1383" i="21"/>
  <c r="A1382" i="21"/>
  <c r="A1381" i="21"/>
  <c r="A1380" i="21"/>
  <c r="A1379" i="21"/>
  <c r="A1378" i="21"/>
  <c r="A1377" i="21"/>
  <c r="A1376" i="21"/>
  <c r="A1375" i="21"/>
  <c r="A1374" i="21"/>
  <c r="A1373" i="21"/>
  <c r="A1372" i="21"/>
  <c r="A1371" i="21"/>
  <c r="A1370" i="21"/>
  <c r="A1369" i="21"/>
  <c r="A1368" i="21"/>
  <c r="A1367" i="21"/>
  <c r="A1366" i="21"/>
  <c r="A1365" i="21"/>
  <c r="A1364" i="21"/>
  <c r="A1363" i="21"/>
  <c r="A1362" i="21"/>
  <c r="A1361" i="21"/>
  <c r="A1360" i="21"/>
  <c r="A1359" i="21"/>
  <c r="A1358" i="21"/>
  <c r="A1357" i="21"/>
  <c r="A1356" i="21"/>
  <c r="A1355" i="21"/>
  <c r="A1354" i="21"/>
  <c r="A1353" i="21"/>
  <c r="A1352" i="21"/>
  <c r="A1351" i="21"/>
  <c r="A1350" i="21"/>
  <c r="A1349" i="21"/>
  <c r="A1348" i="21"/>
  <c r="A1347" i="21"/>
  <c r="A1346" i="21"/>
  <c r="A1345" i="21"/>
  <c r="A1344" i="21"/>
  <c r="A1343" i="21"/>
  <c r="A1342" i="21"/>
  <c r="A1341" i="21"/>
  <c r="A1340" i="21"/>
  <c r="A1339" i="21"/>
  <c r="A1338" i="21"/>
  <c r="A1337" i="21"/>
  <c r="A1336" i="21"/>
  <c r="A1335" i="21"/>
  <c r="A1334" i="21"/>
  <c r="A1333" i="21"/>
  <c r="A1332" i="21"/>
  <c r="A1331" i="21"/>
  <c r="A1330" i="21"/>
  <c r="A1329" i="21"/>
  <c r="A1328" i="21"/>
  <c r="A1327" i="21"/>
  <c r="A1326" i="21"/>
  <c r="A1325" i="21"/>
  <c r="A1324" i="21"/>
  <c r="A1323" i="21"/>
  <c r="A1322" i="21"/>
  <c r="A1321" i="21"/>
  <c r="A1320" i="21"/>
  <c r="A1319" i="21"/>
  <c r="A1318" i="21"/>
  <c r="A1317" i="21"/>
  <c r="A1316" i="21"/>
  <c r="A1315" i="21"/>
  <c r="A1314" i="21"/>
  <c r="A1313" i="21"/>
  <c r="A1312" i="21"/>
  <c r="A1311" i="21"/>
  <c r="A1310" i="21"/>
  <c r="A1309" i="21"/>
  <c r="A1308" i="21"/>
  <c r="A1307" i="21"/>
  <c r="A1306" i="21"/>
  <c r="A1305" i="21"/>
  <c r="A1304" i="21"/>
  <c r="A1303" i="21"/>
  <c r="A1302" i="21"/>
  <c r="A1301" i="21"/>
  <c r="A1300" i="21"/>
  <c r="A1299" i="21"/>
  <c r="A1298" i="21"/>
  <c r="A1297" i="21"/>
  <c r="A1296" i="21"/>
  <c r="A1295" i="21"/>
  <c r="A1294" i="21"/>
  <c r="A1293" i="21"/>
  <c r="A1292" i="21"/>
  <c r="A1291" i="21"/>
  <c r="A1290" i="21"/>
  <c r="A1289" i="21"/>
  <c r="A1288" i="21"/>
  <c r="A1287" i="21"/>
  <c r="A1286" i="21"/>
  <c r="A1285" i="21"/>
  <c r="A1284" i="21"/>
  <c r="A1283" i="21"/>
  <c r="A1282" i="21"/>
  <c r="A1281" i="21"/>
  <c r="A1280" i="21"/>
  <c r="A1279" i="21"/>
  <c r="A1278" i="21"/>
  <c r="A1277" i="21"/>
  <c r="A1276" i="21"/>
  <c r="A1275" i="21"/>
  <c r="A1274" i="21"/>
  <c r="A1273" i="21"/>
  <c r="A1272" i="21"/>
  <c r="A1271" i="21"/>
  <c r="A1270" i="21"/>
  <c r="A1269" i="21"/>
  <c r="A1268" i="21"/>
  <c r="A1267" i="21"/>
  <c r="A1266" i="21"/>
  <c r="A1265" i="21"/>
  <c r="A1264" i="21"/>
  <c r="A1263" i="21"/>
  <c r="A1262" i="21"/>
  <c r="A1261" i="21"/>
  <c r="A1260" i="21"/>
  <c r="A1259" i="21"/>
  <c r="A1258" i="21"/>
  <c r="A1257" i="21"/>
  <c r="A1256" i="21"/>
  <c r="A1255" i="21"/>
  <c r="A1254" i="21"/>
  <c r="A1253" i="21"/>
  <c r="A1252" i="21"/>
  <c r="A1251" i="21"/>
  <c r="A1250" i="21"/>
  <c r="A1249" i="21"/>
  <c r="A1248" i="21"/>
  <c r="A1247" i="21"/>
  <c r="A1246" i="21"/>
  <c r="A1245" i="21"/>
  <c r="A1244" i="21"/>
  <c r="A1243" i="21"/>
  <c r="A1242" i="21"/>
  <c r="A1241" i="21"/>
  <c r="A1240" i="21"/>
  <c r="A1239" i="21"/>
  <c r="A1238" i="21"/>
  <c r="A1237" i="21"/>
  <c r="A1236" i="21"/>
  <c r="A1235" i="21"/>
  <c r="A1234" i="21"/>
  <c r="A1233" i="21"/>
  <c r="A1232" i="21"/>
  <c r="A1231" i="21"/>
  <c r="A1230" i="21"/>
  <c r="A1229" i="21"/>
  <c r="A1228" i="21"/>
  <c r="A1227" i="21"/>
  <c r="A1226" i="21"/>
  <c r="A1225" i="21"/>
  <c r="A1224" i="21"/>
  <c r="A1223" i="21"/>
  <c r="A1222" i="21"/>
  <c r="A1221" i="21"/>
  <c r="A1220" i="21"/>
  <c r="A1219" i="21"/>
  <c r="A1218" i="21"/>
  <c r="A1217" i="21"/>
  <c r="A1216" i="21"/>
  <c r="A1215" i="21"/>
  <c r="A1214" i="21"/>
  <c r="A1213" i="21"/>
  <c r="A1212" i="21"/>
  <c r="A1211" i="21"/>
  <c r="A1210" i="21"/>
  <c r="A1209" i="21"/>
  <c r="A1208" i="21"/>
  <c r="A1207" i="21"/>
  <c r="A1206" i="21"/>
  <c r="A1205" i="21"/>
  <c r="A1204" i="21"/>
  <c r="A1203" i="21"/>
  <c r="A1202" i="21"/>
  <c r="A1201" i="21"/>
  <c r="A1200" i="21"/>
  <c r="A1199" i="21"/>
  <c r="A1198" i="21"/>
  <c r="A1197" i="21"/>
  <c r="A1196" i="21"/>
  <c r="A1195" i="21"/>
  <c r="A1194" i="21"/>
  <c r="A1193" i="21"/>
  <c r="A1192" i="21"/>
  <c r="A1191" i="21"/>
  <c r="A1190" i="21"/>
  <c r="A1189" i="21"/>
  <c r="A1188" i="21"/>
  <c r="A1187" i="21"/>
  <c r="A1186" i="21"/>
  <c r="A1185" i="21"/>
  <c r="A1184" i="21"/>
  <c r="A1183" i="21"/>
  <c r="A1182" i="21"/>
  <c r="A1181" i="21"/>
  <c r="A1180" i="21"/>
  <c r="A1179" i="21"/>
  <c r="A1178" i="21"/>
  <c r="A1177" i="21"/>
  <c r="A1176" i="21"/>
  <c r="A1175" i="21"/>
  <c r="A1174" i="21"/>
  <c r="A1173" i="21"/>
  <c r="A1172" i="21"/>
  <c r="A1171" i="21"/>
  <c r="A1170" i="21"/>
  <c r="A1169" i="21"/>
  <c r="A1168" i="21"/>
  <c r="A1167" i="21"/>
  <c r="A1166" i="21"/>
  <c r="A1165" i="21"/>
  <c r="A1164" i="21"/>
  <c r="A1163" i="21"/>
  <c r="A1162" i="21"/>
  <c r="A1161" i="21"/>
  <c r="A1160" i="21"/>
  <c r="A1159" i="21"/>
  <c r="A1158" i="21"/>
  <c r="A1157" i="21"/>
  <c r="A1156" i="21"/>
  <c r="A1155" i="21"/>
  <c r="A1154" i="21"/>
  <c r="A1153" i="21"/>
  <c r="A1152" i="21"/>
  <c r="A1151" i="21"/>
  <c r="A1150" i="21"/>
  <c r="A1149" i="21"/>
  <c r="A1148" i="21"/>
  <c r="A1147" i="21"/>
  <c r="A1146" i="21"/>
  <c r="A1145" i="21"/>
  <c r="A1144" i="21"/>
  <c r="A1143" i="21"/>
  <c r="A1142" i="21"/>
  <c r="A1141" i="21"/>
  <c r="A1140" i="21"/>
  <c r="A1139" i="21"/>
  <c r="A1138" i="21"/>
  <c r="A1137" i="21"/>
  <c r="A1136" i="21"/>
  <c r="A1135" i="21"/>
  <c r="A1134" i="21"/>
  <c r="A1133" i="21"/>
  <c r="A1132" i="21"/>
  <c r="A1131" i="21"/>
  <c r="A1130" i="21"/>
  <c r="A1129" i="21"/>
  <c r="A1128" i="21"/>
  <c r="A1127" i="21"/>
  <c r="A1126" i="21"/>
  <c r="A1125" i="21"/>
  <c r="A1124" i="21"/>
  <c r="A1123" i="21"/>
  <c r="A1122" i="21"/>
  <c r="A1121" i="21"/>
  <c r="A1120" i="21"/>
  <c r="A1119" i="21"/>
  <c r="A1118" i="21"/>
  <c r="A1117" i="21"/>
  <c r="A1116" i="21"/>
  <c r="A1115" i="21"/>
  <c r="A1114" i="21"/>
  <c r="A1113" i="21"/>
  <c r="A1112" i="21"/>
  <c r="A1111" i="21"/>
  <c r="A1110" i="21"/>
  <c r="A1109" i="21"/>
  <c r="A1108" i="21"/>
  <c r="A1107" i="21"/>
  <c r="A1106" i="21"/>
  <c r="A1105" i="21"/>
  <c r="A1104" i="21"/>
  <c r="A1103" i="21"/>
  <c r="A1102" i="21"/>
  <c r="A1101" i="21"/>
  <c r="A1100" i="21"/>
  <c r="A1099" i="21"/>
  <c r="A1098" i="21"/>
  <c r="A1097" i="21"/>
  <c r="A1096" i="21"/>
  <c r="A1095" i="21"/>
  <c r="A1094" i="21"/>
  <c r="A1093" i="21"/>
  <c r="A1092" i="21"/>
  <c r="A1091" i="21"/>
  <c r="A1090" i="21"/>
  <c r="A1089" i="21"/>
  <c r="A1088" i="21"/>
  <c r="A1087" i="21"/>
  <c r="A1086" i="21"/>
  <c r="A1085" i="21"/>
  <c r="A1084" i="21"/>
  <c r="A1083" i="21"/>
  <c r="A1082" i="21"/>
  <c r="A1081" i="21"/>
  <c r="A1080" i="21"/>
  <c r="A1079" i="21"/>
  <c r="A1078" i="21"/>
  <c r="A1077" i="21"/>
  <c r="A1076" i="21"/>
  <c r="A1075" i="21"/>
  <c r="A1074" i="21"/>
  <c r="A1073" i="21"/>
  <c r="A1072" i="21"/>
  <c r="A1071" i="21"/>
  <c r="A1070" i="21"/>
  <c r="A1069" i="21"/>
  <c r="A1068" i="21"/>
  <c r="A1067" i="21"/>
  <c r="A1066" i="21"/>
  <c r="A1065" i="21"/>
  <c r="A1064" i="21"/>
  <c r="A1063" i="21"/>
  <c r="A1062" i="21"/>
  <c r="A1061" i="21"/>
  <c r="A1060" i="21"/>
  <c r="A1059" i="21"/>
  <c r="A1058" i="21"/>
  <c r="A1057" i="21"/>
  <c r="A1056" i="21"/>
  <c r="A1055" i="21"/>
  <c r="A1054" i="21"/>
  <c r="A1053" i="21"/>
  <c r="A1052" i="21"/>
  <c r="A1051" i="21"/>
  <c r="A1050" i="21"/>
  <c r="A1049" i="21"/>
  <c r="A1048" i="21"/>
  <c r="A1047" i="21"/>
  <c r="A1046" i="21"/>
  <c r="A1045" i="21"/>
  <c r="A1044" i="21"/>
  <c r="A1043" i="21"/>
  <c r="A1042" i="21"/>
  <c r="A1041" i="21"/>
  <c r="A1040" i="21"/>
  <c r="A1039" i="21"/>
  <c r="A1038" i="21"/>
  <c r="A1037" i="21"/>
  <c r="A1036" i="21"/>
  <c r="A1035" i="21"/>
  <c r="A1034" i="21"/>
  <c r="A1033" i="21"/>
  <c r="A1032" i="21"/>
  <c r="A1031" i="21"/>
  <c r="A1030" i="21"/>
  <c r="A1029" i="21"/>
  <c r="A1028" i="21"/>
  <c r="A1027" i="21"/>
  <c r="A1026" i="21"/>
  <c r="A1025" i="21"/>
  <c r="A1024" i="21"/>
  <c r="A1023" i="21"/>
  <c r="A1022" i="21"/>
  <c r="A1021" i="21"/>
  <c r="A1020" i="21"/>
  <c r="A1019" i="21"/>
  <c r="A1018" i="21"/>
  <c r="A1017" i="21"/>
  <c r="A1016" i="21"/>
  <c r="A1015" i="21"/>
  <c r="A1014" i="21"/>
  <c r="A1013" i="21"/>
  <c r="A1012" i="21"/>
  <c r="A1011" i="21"/>
  <c r="A1010" i="21"/>
  <c r="A1009" i="21"/>
  <c r="A1008" i="21"/>
  <c r="A1007" i="21"/>
  <c r="A1006" i="21"/>
  <c r="A1005" i="21"/>
  <c r="A1004" i="21"/>
  <c r="A1003" i="21"/>
  <c r="A1002" i="21"/>
  <c r="A1001" i="21"/>
  <c r="A1000" i="21"/>
  <c r="A999" i="21"/>
  <c r="A998" i="21"/>
  <c r="A997" i="21"/>
  <c r="A996" i="21"/>
  <c r="A995" i="21"/>
  <c r="A994" i="21"/>
  <c r="A993" i="21"/>
  <c r="A992" i="21"/>
  <c r="A991" i="21"/>
  <c r="A990" i="21"/>
  <c r="A989" i="21"/>
  <c r="A988" i="21"/>
  <c r="A987" i="21"/>
  <c r="A986" i="21"/>
  <c r="A985" i="21"/>
  <c r="A984" i="21"/>
  <c r="A983" i="21"/>
  <c r="A982" i="21"/>
  <c r="A981" i="21"/>
  <c r="A980" i="21"/>
  <c r="A979" i="21"/>
  <c r="A978" i="21"/>
  <c r="A977" i="21"/>
  <c r="A976" i="21"/>
  <c r="A975" i="21"/>
  <c r="A974" i="21"/>
  <c r="A973" i="21"/>
  <c r="A972" i="21"/>
  <c r="A971" i="21"/>
  <c r="A970" i="21"/>
  <c r="A969" i="21"/>
  <c r="A968" i="21"/>
  <c r="A967" i="21"/>
  <c r="A966" i="21"/>
  <c r="A965" i="21"/>
  <c r="A964" i="21"/>
  <c r="A963" i="21"/>
  <c r="A962" i="21"/>
  <c r="A961" i="21"/>
  <c r="A960" i="21"/>
  <c r="A959" i="21"/>
  <c r="A958" i="21"/>
  <c r="A957" i="21"/>
  <c r="A956" i="21"/>
  <c r="A955" i="21"/>
  <c r="A954" i="21"/>
  <c r="A953" i="21"/>
  <c r="A952" i="21"/>
  <c r="A951" i="21"/>
  <c r="A950" i="21"/>
  <c r="A949" i="21"/>
  <c r="A948" i="21"/>
  <c r="A947" i="21"/>
  <c r="A946" i="21"/>
  <c r="A945" i="21"/>
  <c r="A944" i="21"/>
  <c r="A943" i="21"/>
  <c r="A942" i="21"/>
  <c r="A941" i="21"/>
  <c r="A940" i="21"/>
  <c r="A939" i="21"/>
  <c r="A938" i="21"/>
  <c r="A937" i="21"/>
  <c r="A936" i="21"/>
  <c r="A935" i="21"/>
  <c r="A934" i="21"/>
  <c r="A933" i="21"/>
  <c r="A932" i="21"/>
  <c r="A931" i="21"/>
  <c r="A930" i="21"/>
  <c r="A929" i="21"/>
  <c r="A928" i="21"/>
  <c r="A927" i="21"/>
  <c r="A926" i="21"/>
  <c r="A925" i="21"/>
  <c r="A924" i="21"/>
  <c r="A923" i="21"/>
  <c r="A922" i="21"/>
  <c r="A921" i="21"/>
  <c r="A920" i="21"/>
  <c r="A919" i="21"/>
  <c r="A918" i="21"/>
  <c r="A917" i="21"/>
  <c r="A916" i="21"/>
  <c r="A915" i="21"/>
  <c r="A914" i="21"/>
  <c r="A913" i="21"/>
  <c r="A912" i="21"/>
  <c r="A911" i="21"/>
  <c r="A910" i="21"/>
  <c r="A909" i="21"/>
  <c r="A908" i="21"/>
  <c r="A907" i="21"/>
  <c r="A906" i="21"/>
  <c r="A905" i="21"/>
  <c r="A904" i="21"/>
  <c r="A903" i="21"/>
  <c r="A902" i="21"/>
  <c r="A901" i="21"/>
  <c r="A900" i="21"/>
  <c r="A899" i="21"/>
  <c r="A898" i="21"/>
  <c r="A897" i="21"/>
  <c r="A896" i="21"/>
  <c r="A895" i="21"/>
  <c r="A894" i="21"/>
  <c r="A893" i="21"/>
  <c r="A892" i="21"/>
  <c r="A891" i="21"/>
  <c r="A890" i="21"/>
  <c r="A889" i="21"/>
  <c r="A888" i="21"/>
  <c r="A887" i="21"/>
  <c r="A886" i="21"/>
  <c r="A885" i="21"/>
  <c r="A884" i="21"/>
  <c r="A883" i="21"/>
  <c r="A882" i="21"/>
  <c r="A881" i="21"/>
  <c r="A880" i="21"/>
  <c r="A879" i="21"/>
  <c r="A878" i="21"/>
  <c r="A877" i="21"/>
  <c r="A876" i="21"/>
  <c r="A875" i="21"/>
  <c r="A874" i="21"/>
  <c r="A873" i="21"/>
  <c r="A872" i="21"/>
  <c r="A871" i="21"/>
  <c r="A870" i="21"/>
  <c r="A869" i="21"/>
  <c r="A868" i="21"/>
  <c r="A867" i="21"/>
  <c r="A866" i="21"/>
  <c r="A865" i="21"/>
  <c r="A864" i="21"/>
  <c r="A863" i="21"/>
  <c r="A862" i="21"/>
  <c r="A861" i="21"/>
  <c r="A860" i="21"/>
  <c r="A859" i="21"/>
  <c r="A858" i="21"/>
  <c r="A857" i="21"/>
  <c r="A856" i="21"/>
  <c r="A855" i="21"/>
  <c r="A854" i="21"/>
  <c r="A853" i="21"/>
  <c r="A852" i="21"/>
  <c r="A851" i="21"/>
  <c r="A850" i="21"/>
  <c r="A849" i="21"/>
  <c r="A848" i="21"/>
  <c r="A847" i="21"/>
  <c r="A846" i="21"/>
  <c r="A845" i="21"/>
  <c r="A844" i="21"/>
  <c r="A843" i="21"/>
  <c r="A842" i="21"/>
  <c r="A841" i="21"/>
  <c r="A840" i="21"/>
  <c r="A839" i="21"/>
  <c r="A838" i="21"/>
  <c r="A837" i="21"/>
  <c r="A836" i="21"/>
  <c r="A835" i="21"/>
  <c r="A834" i="21"/>
  <c r="A833" i="21"/>
  <c r="A832" i="21"/>
  <c r="A831" i="21"/>
  <c r="A830" i="21"/>
  <c r="A829" i="21"/>
  <c r="A828" i="21"/>
  <c r="A827" i="21"/>
  <c r="A826" i="21"/>
  <c r="A825" i="21"/>
  <c r="A824" i="21"/>
  <c r="A823" i="21"/>
  <c r="A822" i="21"/>
  <c r="A821" i="21"/>
  <c r="A820" i="21"/>
  <c r="A819" i="21"/>
  <c r="A818" i="21"/>
  <c r="A817" i="21"/>
  <c r="A816" i="21"/>
  <c r="A815" i="21"/>
  <c r="A814" i="21"/>
  <c r="A813" i="21"/>
  <c r="A812" i="21"/>
  <c r="A811" i="21"/>
  <c r="A810" i="21"/>
  <c r="A809" i="21"/>
  <c r="A808" i="21"/>
  <c r="A807" i="21"/>
  <c r="A806" i="21"/>
  <c r="A805" i="21"/>
  <c r="A804" i="21"/>
  <c r="A803" i="21"/>
  <c r="A802" i="21"/>
  <c r="A801" i="21"/>
  <c r="A800" i="21"/>
  <c r="A799" i="21"/>
  <c r="A798" i="21"/>
  <c r="A797" i="21"/>
  <c r="A796" i="21"/>
  <c r="A795" i="21"/>
  <c r="A794" i="21"/>
  <c r="A793" i="21"/>
  <c r="A792" i="21"/>
  <c r="A791" i="21"/>
  <c r="A790" i="21"/>
  <c r="A789" i="21"/>
  <c r="A788" i="21"/>
  <c r="A787" i="21"/>
  <c r="A786" i="21"/>
  <c r="A785" i="21"/>
  <c r="A784" i="21"/>
  <c r="A783" i="21"/>
  <c r="A782" i="21"/>
  <c r="A781" i="21"/>
  <c r="A780" i="21"/>
  <c r="A779" i="21"/>
  <c r="A778" i="21"/>
  <c r="A777" i="21"/>
  <c r="A776" i="21"/>
  <c r="A775" i="21"/>
  <c r="A774" i="21"/>
  <c r="A773" i="21"/>
  <c r="A772" i="21"/>
  <c r="A771" i="21"/>
  <c r="A770" i="21"/>
  <c r="A769" i="21"/>
  <c r="A768" i="21"/>
  <c r="A767" i="21"/>
  <c r="A766" i="21"/>
  <c r="A765" i="21"/>
  <c r="A764" i="21"/>
  <c r="A763" i="21"/>
  <c r="A762" i="21"/>
  <c r="A761" i="21"/>
  <c r="A760" i="21"/>
  <c r="A759" i="21"/>
  <c r="A758" i="21"/>
  <c r="A757" i="21"/>
  <c r="A756" i="21"/>
  <c r="A755" i="21"/>
  <c r="A754" i="21"/>
  <c r="A753" i="21"/>
  <c r="A752" i="21"/>
  <c r="A751" i="21"/>
  <c r="A750" i="21"/>
  <c r="A749" i="21"/>
  <c r="A748" i="21"/>
  <c r="A747" i="21"/>
  <c r="A746" i="21"/>
  <c r="A745" i="21"/>
  <c r="A744" i="21"/>
  <c r="A743" i="21"/>
  <c r="A742" i="21"/>
  <c r="A741" i="21"/>
  <c r="A740" i="21"/>
  <c r="A739" i="21"/>
  <c r="A738" i="21"/>
  <c r="A737" i="21"/>
  <c r="A736" i="21"/>
  <c r="A735" i="21"/>
  <c r="A734" i="21"/>
  <c r="A733" i="21"/>
  <c r="A732" i="21"/>
  <c r="A731" i="21"/>
  <c r="A730" i="21"/>
  <c r="A729" i="21"/>
  <c r="A728" i="21"/>
  <c r="A727" i="21"/>
  <c r="A726" i="21"/>
  <c r="A725" i="21"/>
  <c r="A724" i="21"/>
  <c r="A723" i="21"/>
  <c r="A722" i="21"/>
  <c r="A721" i="21"/>
  <c r="A720" i="21"/>
  <c r="A719" i="21"/>
  <c r="A718" i="21"/>
  <c r="A717" i="21"/>
  <c r="A716" i="21"/>
  <c r="A715" i="21"/>
  <c r="A714" i="21"/>
  <c r="A713" i="21"/>
  <c r="A712" i="21"/>
  <c r="A711" i="21"/>
  <c r="A710" i="21"/>
  <c r="A709" i="21"/>
  <c r="A708" i="21"/>
  <c r="A707" i="21"/>
  <c r="A706" i="21"/>
  <c r="A705" i="21"/>
  <c r="A704" i="21"/>
  <c r="A703" i="21"/>
  <c r="A702" i="21"/>
  <c r="A701" i="21"/>
  <c r="A700" i="21"/>
  <c r="A699" i="21"/>
  <c r="A698" i="21"/>
  <c r="A697" i="21"/>
  <c r="A696" i="21"/>
  <c r="A695" i="21"/>
  <c r="A694" i="21"/>
  <c r="A693" i="21"/>
  <c r="A692" i="21"/>
  <c r="A691" i="21"/>
  <c r="A690" i="21"/>
  <c r="A689" i="21"/>
  <c r="A688" i="21"/>
  <c r="A687" i="21"/>
  <c r="A686" i="21"/>
  <c r="A685" i="21"/>
  <c r="A684" i="21"/>
  <c r="A683" i="21"/>
  <c r="A682" i="21"/>
  <c r="A681" i="21"/>
  <c r="A680" i="21"/>
  <c r="A679" i="21"/>
  <c r="A678" i="21"/>
  <c r="A677" i="21"/>
  <c r="A676" i="21"/>
  <c r="A675" i="21"/>
  <c r="A674" i="21"/>
  <c r="A673" i="21"/>
  <c r="A672" i="21"/>
  <c r="A671" i="21"/>
  <c r="A670" i="21"/>
  <c r="A669" i="21"/>
  <c r="A668" i="21"/>
  <c r="A667" i="21"/>
  <c r="A666" i="21"/>
  <c r="A665" i="21"/>
  <c r="A664" i="21"/>
  <c r="A663" i="21"/>
  <c r="A662" i="21"/>
  <c r="A661" i="21"/>
  <c r="A660" i="21"/>
  <c r="A659" i="21"/>
  <c r="A658" i="21"/>
  <c r="A657" i="21"/>
  <c r="A656" i="21"/>
  <c r="A655" i="21"/>
  <c r="A654" i="21"/>
  <c r="A653" i="21"/>
  <c r="A652" i="21"/>
  <c r="A651" i="21"/>
  <c r="A650" i="21"/>
  <c r="A649" i="21"/>
  <c r="A648" i="21"/>
  <c r="A647" i="21"/>
  <c r="A646" i="21"/>
  <c r="A645" i="21"/>
  <c r="A644" i="21"/>
  <c r="A643" i="21"/>
  <c r="A642" i="21"/>
  <c r="A641" i="21"/>
  <c r="A640" i="21"/>
  <c r="A639" i="21"/>
  <c r="A638" i="21"/>
  <c r="A637" i="21"/>
  <c r="A636" i="21"/>
  <c r="A635" i="21"/>
  <c r="A634" i="21"/>
  <c r="A633" i="21"/>
  <c r="A632" i="21"/>
  <c r="A631" i="21"/>
  <c r="A630" i="21"/>
  <c r="A629" i="21"/>
  <c r="A628" i="21"/>
  <c r="A627" i="21"/>
  <c r="A626" i="21"/>
  <c r="A625" i="21"/>
  <c r="A624" i="21"/>
  <c r="A623" i="21"/>
  <c r="A622" i="21"/>
  <c r="A621" i="21"/>
  <c r="A620" i="21"/>
  <c r="A619" i="21"/>
  <c r="A618" i="21"/>
  <c r="A617" i="21"/>
  <c r="A616" i="21"/>
  <c r="A615" i="21"/>
  <c r="A614" i="21"/>
  <c r="A613" i="21"/>
  <c r="A612" i="21"/>
  <c r="A611" i="21"/>
  <c r="A610" i="21"/>
  <c r="A609" i="21"/>
  <c r="A608" i="21"/>
  <c r="A607" i="21"/>
  <c r="A606" i="21"/>
  <c r="A605" i="21"/>
  <c r="A604" i="21"/>
  <c r="A603" i="21"/>
  <c r="A602" i="21"/>
  <c r="A601" i="21"/>
  <c r="A600" i="21"/>
  <c r="A599" i="21"/>
  <c r="A598" i="21"/>
  <c r="A597" i="21"/>
  <c r="A596" i="21"/>
  <c r="A595" i="21"/>
  <c r="A594" i="21"/>
  <c r="A593" i="21"/>
  <c r="A592" i="21"/>
  <c r="A591" i="21"/>
  <c r="A590" i="21"/>
  <c r="A589" i="21"/>
  <c r="A588" i="21"/>
  <c r="A587" i="21"/>
  <c r="A586" i="21"/>
  <c r="A585" i="21"/>
  <c r="A584" i="21"/>
  <c r="A583" i="21"/>
  <c r="A582" i="21"/>
  <c r="A581" i="21"/>
  <c r="A580" i="21"/>
  <c r="A579" i="21"/>
  <c r="A578" i="21"/>
  <c r="A577" i="21"/>
  <c r="A576" i="21"/>
  <c r="A575" i="21"/>
  <c r="A574" i="21"/>
  <c r="A573" i="21"/>
  <c r="A572" i="21"/>
  <c r="A571" i="21"/>
  <c r="A570" i="21"/>
  <c r="A569" i="21"/>
  <c r="A568" i="21"/>
  <c r="A567" i="21"/>
  <c r="A566" i="21"/>
  <c r="A565" i="21"/>
  <c r="A564" i="21"/>
  <c r="A563" i="21"/>
  <c r="A562" i="21"/>
  <c r="A561" i="21"/>
  <c r="A560" i="21"/>
  <c r="A559" i="21"/>
  <c r="A558" i="21"/>
  <c r="A557" i="21"/>
  <c r="A556" i="21"/>
  <c r="A555" i="21"/>
  <c r="A554" i="21"/>
  <c r="A553" i="21"/>
  <c r="A552" i="21"/>
  <c r="A551" i="21"/>
  <c r="A550" i="21"/>
  <c r="A549" i="21"/>
  <c r="A548" i="21"/>
  <c r="A547" i="21"/>
  <c r="A546" i="21"/>
  <c r="A545" i="21"/>
  <c r="A544" i="21"/>
  <c r="A543" i="21"/>
  <c r="A542" i="21"/>
  <c r="A541" i="21"/>
  <c r="A540" i="21"/>
  <c r="A539" i="21"/>
  <c r="A538" i="21"/>
  <c r="A537" i="21"/>
  <c r="A536" i="21"/>
  <c r="A535" i="21"/>
  <c r="A534" i="21"/>
  <c r="A533" i="21"/>
  <c r="A532" i="21"/>
  <c r="A531" i="21"/>
  <c r="A530" i="21"/>
  <c r="A529" i="21"/>
  <c r="A528" i="21"/>
  <c r="A527" i="21"/>
  <c r="A526" i="21"/>
  <c r="A525" i="21"/>
  <c r="A524" i="21"/>
  <c r="A523" i="21"/>
  <c r="A522" i="21"/>
  <c r="A521" i="21"/>
  <c r="A520" i="21"/>
  <c r="A519" i="21"/>
  <c r="A518" i="21"/>
  <c r="A517" i="21"/>
  <c r="A516" i="21"/>
  <c r="A515" i="21"/>
  <c r="A514" i="21"/>
  <c r="A513" i="21"/>
  <c r="A512" i="21"/>
  <c r="A511" i="21"/>
  <c r="A510" i="21"/>
  <c r="A509" i="21"/>
  <c r="A508" i="21"/>
  <c r="A507" i="21"/>
  <c r="A506" i="21"/>
  <c r="A505" i="21"/>
  <c r="A504" i="21"/>
  <c r="A503" i="21"/>
  <c r="A502" i="21"/>
  <c r="A501" i="21"/>
  <c r="A500" i="21"/>
  <c r="A499" i="21"/>
  <c r="A498" i="21"/>
  <c r="A497" i="21"/>
  <c r="A496" i="21"/>
  <c r="A495" i="21"/>
  <c r="A494" i="21"/>
  <c r="A493" i="21"/>
  <c r="A492" i="21"/>
  <c r="A491" i="21"/>
  <c r="A490" i="21"/>
  <c r="A489" i="21"/>
  <c r="A488" i="21"/>
  <c r="A487" i="21"/>
  <c r="A486" i="21"/>
  <c r="A485" i="21"/>
  <c r="A484" i="21"/>
  <c r="A483" i="21"/>
  <c r="A482" i="21"/>
  <c r="A481" i="21"/>
  <c r="A480" i="21"/>
  <c r="A479" i="21"/>
  <c r="A478" i="21"/>
  <c r="A477" i="21"/>
  <c r="A476" i="21"/>
  <c r="A475" i="21"/>
  <c r="A474" i="21"/>
  <c r="A473" i="21"/>
  <c r="A472" i="21"/>
  <c r="A471" i="21"/>
  <c r="A470" i="21"/>
  <c r="A469" i="21"/>
  <c r="A468" i="21"/>
  <c r="A467" i="21"/>
  <c r="A466" i="21"/>
  <c r="A465" i="21"/>
  <c r="A464" i="21"/>
  <c r="A463" i="21"/>
  <c r="A462" i="21"/>
  <c r="A461" i="21"/>
  <c r="A460" i="21"/>
  <c r="A459" i="21"/>
  <c r="A458" i="21"/>
  <c r="A457" i="21"/>
  <c r="A456" i="21"/>
  <c r="A455" i="21"/>
  <c r="A454" i="21"/>
  <c r="A453" i="21"/>
  <c r="A452" i="21"/>
  <c r="A451" i="21"/>
  <c r="A450" i="21"/>
  <c r="A449" i="21"/>
  <c r="A448" i="21"/>
  <c r="A447" i="21"/>
  <c r="A446" i="21"/>
  <c r="A445" i="21"/>
  <c r="A444" i="21"/>
  <c r="A443" i="21"/>
  <c r="A442" i="21"/>
  <c r="A441" i="21"/>
  <c r="A440" i="21"/>
  <c r="A439" i="21"/>
  <c r="A438" i="21"/>
  <c r="A437" i="21"/>
  <c r="A436" i="21"/>
  <c r="A435" i="21"/>
  <c r="A434" i="21"/>
  <c r="A433" i="21"/>
  <c r="A432" i="21"/>
  <c r="A431" i="21"/>
  <c r="A430" i="21"/>
  <c r="A429" i="21"/>
  <c r="A428" i="21"/>
  <c r="A427" i="21"/>
  <c r="A426" i="21"/>
  <c r="A425" i="21"/>
  <c r="A424" i="21"/>
  <c r="A423" i="21"/>
  <c r="A422" i="21"/>
  <c r="A421" i="21"/>
  <c r="A420" i="21"/>
  <c r="A419" i="21"/>
  <c r="A418" i="21"/>
  <c r="A417" i="21"/>
  <c r="A416" i="21"/>
  <c r="A415" i="21"/>
  <c r="A414" i="21"/>
  <c r="A413" i="21"/>
  <c r="A412" i="21"/>
  <c r="A411" i="21"/>
  <c r="A410" i="21"/>
  <c r="A409" i="21"/>
  <c r="A408" i="21"/>
  <c r="A407" i="21"/>
  <c r="A406" i="21"/>
  <c r="A405" i="21"/>
  <c r="A404" i="21"/>
  <c r="A403" i="21"/>
  <c r="A402" i="21"/>
  <c r="A401" i="21"/>
  <c r="A400" i="21"/>
  <c r="A399" i="21"/>
  <c r="A398" i="21"/>
  <c r="A397" i="21"/>
  <c r="A396" i="21"/>
  <c r="A395" i="21"/>
  <c r="A394" i="21"/>
  <c r="A393" i="21"/>
  <c r="A392" i="21"/>
  <c r="A391" i="21"/>
  <c r="A390" i="21"/>
  <c r="A389" i="21"/>
  <c r="A388" i="21"/>
  <c r="A387" i="21"/>
  <c r="A386" i="21"/>
  <c r="A385" i="21"/>
  <c r="A384" i="21"/>
  <c r="A383" i="21"/>
  <c r="A382" i="21"/>
  <c r="A381" i="21"/>
  <c r="A380" i="21"/>
  <c r="A379" i="21"/>
  <c r="A378" i="21"/>
  <c r="A377" i="21"/>
  <c r="A376" i="21"/>
  <c r="A375" i="21"/>
  <c r="A374" i="21"/>
  <c r="A373" i="21"/>
  <c r="A372" i="21"/>
  <c r="A371" i="21"/>
  <c r="A370" i="21"/>
  <c r="A369" i="21"/>
  <c r="A368" i="21"/>
  <c r="A367" i="21"/>
  <c r="A366" i="21"/>
  <c r="A365" i="21"/>
  <c r="A364" i="21"/>
  <c r="A363" i="21"/>
  <c r="A362" i="21"/>
  <c r="A361" i="21"/>
  <c r="A360" i="21"/>
  <c r="A359" i="21"/>
  <c r="A358" i="21"/>
  <c r="A357" i="21"/>
  <c r="A356" i="21"/>
  <c r="A355" i="21"/>
  <c r="A354" i="21"/>
  <c r="A353" i="21"/>
  <c r="A352" i="21"/>
  <c r="A351" i="21"/>
  <c r="A350" i="21"/>
  <c r="A349" i="21"/>
  <c r="A348" i="21"/>
  <c r="A347" i="21"/>
  <c r="A346" i="21"/>
  <c r="A345" i="21"/>
  <c r="A344" i="21"/>
  <c r="A343" i="21"/>
  <c r="A342" i="21"/>
  <c r="A341" i="21"/>
  <c r="A340" i="21"/>
  <c r="A339" i="21"/>
  <c r="A338" i="21"/>
  <c r="A337" i="21"/>
  <c r="A336" i="21"/>
  <c r="A335" i="21"/>
  <c r="A334" i="21"/>
  <c r="A333" i="21"/>
  <c r="A332" i="21"/>
  <c r="A331" i="21"/>
  <c r="A330" i="21"/>
  <c r="A329" i="21"/>
  <c r="A328" i="21"/>
  <c r="A327" i="21"/>
  <c r="A326" i="21"/>
  <c r="A325" i="21"/>
  <c r="A324" i="21"/>
  <c r="A323" i="21"/>
  <c r="A322" i="21"/>
  <c r="A321" i="21"/>
  <c r="A320" i="21"/>
  <c r="A319" i="21"/>
  <c r="A318" i="21"/>
  <c r="A317" i="21"/>
  <c r="A316" i="21"/>
  <c r="A315" i="21"/>
  <c r="A314" i="21"/>
  <c r="A313" i="21"/>
  <c r="A312" i="21"/>
  <c r="A311" i="21"/>
  <c r="A310" i="21"/>
  <c r="A309" i="21"/>
  <c r="A308" i="21"/>
  <c r="A307" i="21"/>
  <c r="A306" i="21"/>
  <c r="A305" i="21"/>
  <c r="A304" i="21"/>
  <c r="A303" i="21"/>
  <c r="A302" i="21"/>
  <c r="A301" i="21"/>
  <c r="A300" i="21"/>
  <c r="A299" i="21"/>
  <c r="A298" i="21"/>
  <c r="A297" i="21"/>
  <c r="A296" i="21"/>
  <c r="A295" i="21"/>
  <c r="A294" i="21"/>
  <c r="A293" i="21"/>
  <c r="A292" i="21"/>
  <c r="A291" i="21"/>
  <c r="A290" i="21"/>
  <c r="A289" i="21"/>
  <c r="A288" i="21"/>
  <c r="A287" i="21"/>
  <c r="A286" i="21"/>
  <c r="A285" i="21"/>
  <c r="A284" i="21"/>
  <c r="A283" i="21"/>
  <c r="A282" i="21"/>
  <c r="A281" i="21"/>
  <c r="A280" i="21"/>
  <c r="A279" i="21"/>
  <c r="A278" i="21"/>
  <c r="A277" i="21"/>
  <c r="A276" i="21"/>
  <c r="A275" i="21"/>
  <c r="A274" i="21"/>
  <c r="A273" i="21"/>
  <c r="A272" i="21"/>
  <c r="A271" i="21"/>
  <c r="A270" i="21"/>
  <c r="A269" i="21"/>
  <c r="A268" i="21"/>
  <c r="A267" i="21"/>
  <c r="A266" i="21"/>
  <c r="A265" i="21"/>
  <c r="A264" i="21"/>
  <c r="A263" i="21"/>
  <c r="A262" i="21"/>
  <c r="A261" i="21"/>
  <c r="A260" i="21"/>
  <c r="A259" i="21"/>
  <c r="A258" i="21"/>
  <c r="A257" i="21"/>
  <c r="A256" i="21"/>
  <c r="A255" i="21"/>
  <c r="A254" i="21"/>
  <c r="A253" i="21"/>
  <c r="A252" i="21"/>
  <c r="A251" i="21"/>
  <c r="A250" i="21"/>
  <c r="A249" i="21"/>
  <c r="A248" i="21"/>
  <c r="A247" i="21"/>
  <c r="A246" i="21"/>
  <c r="A245" i="21"/>
  <c r="A244" i="21"/>
  <c r="A243" i="21"/>
  <c r="A242" i="21"/>
  <c r="A241" i="21"/>
  <c r="A240" i="21"/>
  <c r="A239" i="21"/>
  <c r="A238" i="21"/>
  <c r="A237" i="21"/>
  <c r="A236" i="21"/>
  <c r="A235" i="21"/>
  <c r="A234" i="21"/>
  <c r="A233" i="21"/>
  <c r="A232" i="21"/>
  <c r="A231" i="21"/>
  <c r="A230" i="21"/>
  <c r="A229" i="21"/>
  <c r="A228" i="21"/>
  <c r="A227" i="21"/>
  <c r="A226" i="21"/>
  <c r="A225" i="21"/>
  <c r="A224" i="21"/>
  <c r="A223" i="21"/>
  <c r="A222" i="21"/>
  <c r="A221" i="21"/>
  <c r="A220" i="21"/>
  <c r="A219" i="21"/>
  <c r="A218" i="21"/>
  <c r="A217" i="21"/>
  <c r="A216" i="21"/>
  <c r="A215" i="21"/>
  <c r="A214" i="21"/>
  <c r="A213" i="21"/>
  <c r="A212" i="21"/>
  <c r="A211" i="21"/>
  <c r="A210" i="21"/>
  <c r="A209" i="21"/>
  <c r="A208" i="21"/>
  <c r="A207" i="21"/>
  <c r="A206" i="21"/>
  <c r="A205" i="21"/>
  <c r="A204" i="21"/>
  <c r="A203" i="21"/>
  <c r="A202" i="21"/>
  <c r="A201" i="21"/>
  <c r="A200" i="21"/>
  <c r="A199" i="21"/>
  <c r="A198" i="21"/>
  <c r="A197" i="21"/>
  <c r="A196" i="21"/>
  <c r="A195" i="21"/>
  <c r="A194" i="21"/>
  <c r="A193" i="21"/>
  <c r="A192" i="21"/>
  <c r="A191" i="21"/>
  <c r="A190" i="21"/>
  <c r="A189" i="21"/>
  <c r="A188" i="21"/>
  <c r="A187" i="21"/>
  <c r="A186" i="21"/>
  <c r="A185" i="21"/>
  <c r="A184" i="21"/>
  <c r="A183" i="21"/>
  <c r="A182" i="21"/>
  <c r="A181" i="21"/>
  <c r="A180" i="21"/>
  <c r="A179" i="21"/>
  <c r="A178" i="21"/>
  <c r="A177" i="21"/>
  <c r="A176" i="21"/>
  <c r="A175" i="21"/>
  <c r="A174" i="21"/>
  <c r="A173" i="21"/>
  <c r="A172" i="21"/>
  <c r="A171" i="21"/>
  <c r="A170" i="21"/>
  <c r="A169" i="21"/>
  <c r="A168" i="21"/>
  <c r="A167" i="21"/>
  <c r="A166" i="21"/>
  <c r="A165" i="21"/>
  <c r="A164" i="21"/>
  <c r="A163" i="21"/>
  <c r="A162" i="21"/>
  <c r="A161" i="21"/>
  <c r="A160" i="21"/>
  <c r="A159" i="21"/>
  <c r="A158" i="21"/>
  <c r="A157" i="21"/>
  <c r="A156" i="21"/>
  <c r="A155" i="21"/>
  <c r="A154" i="21"/>
  <c r="A153" i="21"/>
  <c r="A152" i="21"/>
  <c r="A151" i="21"/>
  <c r="A150" i="21"/>
  <c r="A149" i="21"/>
  <c r="A148" i="21"/>
  <c r="A147" i="21"/>
  <c r="A146" i="21"/>
  <c r="A145" i="21"/>
  <c r="A144" i="21"/>
  <c r="A143" i="21"/>
  <c r="A142" i="21"/>
  <c r="A141" i="21"/>
  <c r="A140" i="21"/>
  <c r="A139" i="21"/>
  <c r="A138" i="21"/>
  <c r="A137" i="21"/>
  <c r="A136" i="21"/>
  <c r="A135" i="21"/>
  <c r="A134" i="21"/>
  <c r="A133" i="21"/>
  <c r="A132" i="21"/>
  <c r="A131" i="21"/>
  <c r="A130" i="21"/>
  <c r="A129" i="21"/>
  <c r="A128" i="21"/>
  <c r="A127" i="21"/>
  <c r="A126" i="21"/>
  <c r="A125" i="21"/>
  <c r="A124" i="21"/>
  <c r="A123" i="21"/>
  <c r="A122" i="21"/>
  <c r="A121" i="21"/>
  <c r="A120" i="21"/>
  <c r="A119" i="21"/>
  <c r="A118" i="21"/>
  <c r="A117" i="21"/>
  <c r="A116" i="21"/>
  <c r="A115" i="21"/>
  <c r="A114" i="21"/>
  <c r="A113" i="21"/>
  <c r="A112" i="21"/>
  <c r="A111" i="21"/>
  <c r="A110" i="21"/>
  <c r="A109" i="21"/>
  <c r="A108" i="21"/>
  <c r="A107" i="21"/>
  <c r="A106" i="21"/>
  <c r="A105" i="21"/>
  <c r="A104" i="21"/>
  <c r="A103" i="21"/>
  <c r="A102" i="21"/>
  <c r="A101" i="21"/>
  <c r="A100" i="21"/>
  <c r="A99" i="21"/>
  <c r="A98" i="21"/>
  <c r="A97" i="21"/>
  <c r="A96" i="21"/>
  <c r="A95" i="21"/>
  <c r="A94" i="21"/>
  <c r="A93" i="21"/>
  <c r="A92" i="21"/>
  <c r="A91" i="21"/>
  <c r="A90" i="21"/>
  <c r="A89" i="21"/>
  <c r="A88" i="21"/>
  <c r="A87" i="21"/>
  <c r="A86" i="21"/>
  <c r="A85" i="21"/>
  <c r="A84" i="21"/>
  <c r="A83" i="21"/>
  <c r="A82" i="21"/>
  <c r="A81" i="21"/>
  <c r="A80" i="21"/>
  <c r="A79" i="21"/>
  <c r="A78" i="21"/>
  <c r="A77" i="21"/>
  <c r="A76" i="21"/>
  <c r="A75" i="21"/>
  <c r="A74" i="21"/>
  <c r="A73" i="21"/>
  <c r="A72" i="21"/>
  <c r="A71" i="21"/>
  <c r="A70" i="21"/>
  <c r="A69" i="21"/>
  <c r="A68" i="21"/>
  <c r="A67" i="21"/>
  <c r="A66" i="21"/>
  <c r="A65" i="21"/>
  <c r="A64" i="21"/>
  <c r="A63" i="21"/>
  <c r="A62" i="21"/>
  <c r="A61" i="21"/>
  <c r="A60" i="21"/>
  <c r="A59" i="21"/>
  <c r="A58" i="21"/>
  <c r="A57" i="21"/>
  <c r="A56" i="21"/>
  <c r="A55" i="21"/>
  <c r="A54" i="21"/>
  <c r="A53" i="21"/>
  <c r="A52" i="21"/>
  <c r="A51" i="21"/>
  <c r="A50" i="21"/>
  <c r="A49" i="21"/>
  <c r="A48" i="21"/>
  <c r="A47" i="21"/>
  <c r="A46" i="21"/>
  <c r="A45" i="21"/>
  <c r="A44" i="21"/>
  <c r="A43" i="21"/>
  <c r="A42" i="21"/>
  <c r="A41" i="21"/>
  <c r="A40" i="21"/>
  <c r="A39" i="21"/>
  <c r="A38" i="21"/>
  <c r="A37" i="21"/>
  <c r="A36" i="21"/>
  <c r="A35" i="21"/>
  <c r="A34" i="21"/>
  <c r="A33" i="21"/>
  <c r="A32" i="21"/>
  <c r="A31" i="21"/>
  <c r="A30" i="21"/>
  <c r="A29" i="21"/>
  <c r="A28" i="21"/>
  <c r="A27" i="21"/>
  <c r="A26" i="21"/>
  <c r="A25" i="21"/>
  <c r="A24" i="21"/>
  <c r="A23" i="21"/>
  <c r="A22" i="21"/>
  <c r="A21" i="21"/>
  <c r="A20" i="21"/>
  <c r="A19" i="21"/>
  <c r="A18" i="21"/>
  <c r="A17" i="21"/>
  <c r="A16" i="21"/>
  <c r="A15" i="21"/>
  <c r="A14" i="21"/>
  <c r="A13" i="21"/>
  <c r="A12" i="21"/>
  <c r="A11" i="21"/>
  <c r="A10" i="21"/>
  <c r="A9" i="21"/>
  <c r="A8" i="21"/>
  <c r="A7" i="21"/>
  <c r="A6" i="21"/>
  <c r="A5" i="21"/>
  <c r="G5" i="18"/>
  <c r="F5" i="18"/>
  <c r="E5" i="18"/>
  <c r="D5" i="18"/>
  <c r="C5" i="18"/>
  <c r="B5" i="18"/>
  <c r="F15" i="17"/>
  <c r="C15" i="17"/>
  <c r="B15" i="17"/>
  <c r="F12" i="17"/>
  <c r="B12" i="17"/>
  <c r="F11" i="17"/>
  <c r="B11" i="17"/>
  <c r="F10" i="17"/>
  <c r="B10" i="17"/>
  <c r="F9" i="17"/>
  <c r="B9" i="17"/>
  <c r="F8" i="17"/>
  <c r="B8" i="17"/>
  <c r="F7" i="17"/>
  <c r="B7" i="17"/>
  <c r="F127" i="16"/>
  <c r="F126" i="16"/>
  <c r="F125" i="16"/>
  <c r="F124" i="16"/>
  <c r="F123" i="16"/>
  <c r="F122" i="16"/>
  <c r="F121" i="16"/>
  <c r="B131" i="16" s="1"/>
  <c r="F117" i="16"/>
  <c r="E117" i="16"/>
  <c r="G117" i="16" s="1"/>
  <c r="C117" i="16"/>
  <c r="B117" i="16"/>
  <c r="F116" i="16"/>
  <c r="E116" i="16"/>
  <c r="G116" i="16" s="1"/>
  <c r="C116" i="16"/>
  <c r="B116" i="16"/>
  <c r="F115" i="16"/>
  <c r="E115" i="16"/>
  <c r="G115" i="16" s="1"/>
  <c r="C115" i="16"/>
  <c r="B115" i="16"/>
  <c r="F114" i="16"/>
  <c r="E114" i="16"/>
  <c r="G114" i="16" s="1"/>
  <c r="C114" i="16"/>
  <c r="B114" i="16"/>
  <c r="F113" i="16"/>
  <c r="E113" i="16"/>
  <c r="G113" i="16" s="1"/>
  <c r="C113" i="16"/>
  <c r="B113" i="16"/>
  <c r="F112" i="16"/>
  <c r="E112" i="16"/>
  <c r="G112" i="16" s="1"/>
  <c r="C112" i="16"/>
  <c r="B112" i="16"/>
  <c r="F111" i="16"/>
  <c r="E111" i="16"/>
  <c r="G111" i="16" s="1"/>
  <c r="C111" i="16"/>
  <c r="B111" i="16"/>
  <c r="F110" i="16"/>
  <c r="E110" i="16"/>
  <c r="G110" i="16" s="1"/>
  <c r="C110" i="16"/>
  <c r="B110" i="16"/>
  <c r="F109" i="16"/>
  <c r="E109" i="16"/>
  <c r="G109" i="16" s="1"/>
  <c r="C109" i="16"/>
  <c r="B109" i="16"/>
  <c r="F108" i="16"/>
  <c r="E108" i="16"/>
  <c r="G108" i="16" s="1"/>
  <c r="C108" i="16"/>
  <c r="B108" i="16"/>
  <c r="F107" i="16"/>
  <c r="E107" i="16"/>
  <c r="G107" i="16" s="1"/>
  <c r="C107" i="16"/>
  <c r="B107" i="16"/>
  <c r="F106" i="16"/>
  <c r="E106" i="16"/>
  <c r="G106" i="16" s="1"/>
  <c r="C106" i="16"/>
  <c r="B106" i="16"/>
  <c r="F105" i="16"/>
  <c r="E105" i="16"/>
  <c r="G105" i="16" s="1"/>
  <c r="C105" i="16"/>
  <c r="B105" i="16"/>
  <c r="F104" i="16"/>
  <c r="E104" i="16"/>
  <c r="G104" i="16" s="1"/>
  <c r="C104" i="16"/>
  <c r="B104" i="16"/>
  <c r="F103" i="16"/>
  <c r="E103" i="16"/>
  <c r="G103" i="16" s="1"/>
  <c r="C103" i="16"/>
  <c r="B103" i="16"/>
  <c r="F102" i="16"/>
  <c r="E102" i="16"/>
  <c r="G102" i="16" s="1"/>
  <c r="C102" i="16"/>
  <c r="B102" i="16"/>
  <c r="F101" i="16"/>
  <c r="E101" i="16"/>
  <c r="G101" i="16" s="1"/>
  <c r="C101" i="16"/>
  <c r="B101" i="16"/>
  <c r="F100" i="16"/>
  <c r="E100" i="16"/>
  <c r="G100" i="16" s="1"/>
  <c r="C100" i="16"/>
  <c r="B100" i="16"/>
  <c r="F99" i="16"/>
  <c r="E99" i="16"/>
  <c r="G99" i="16" s="1"/>
  <c r="C99" i="16"/>
  <c r="B99" i="16"/>
  <c r="F98" i="16"/>
  <c r="E98" i="16"/>
  <c r="G98" i="16" s="1"/>
  <c r="C98" i="16"/>
  <c r="B98" i="16"/>
  <c r="F97" i="16"/>
  <c r="E97" i="16"/>
  <c r="G97" i="16" s="1"/>
  <c r="C97" i="16"/>
  <c r="B97" i="16"/>
  <c r="F96" i="16"/>
  <c r="E96" i="16"/>
  <c r="G96" i="16" s="1"/>
  <c r="C96" i="16"/>
  <c r="B96" i="16"/>
  <c r="F95" i="16"/>
  <c r="E95" i="16"/>
  <c r="G95" i="16" s="1"/>
  <c r="C95" i="16"/>
  <c r="B95" i="16"/>
  <c r="F94" i="16"/>
  <c r="E94" i="16"/>
  <c r="G94" i="16" s="1"/>
  <c r="C94" i="16"/>
  <c r="B94" i="16"/>
  <c r="F93" i="16"/>
  <c r="E93" i="16"/>
  <c r="G93" i="16" s="1"/>
  <c r="C93" i="16"/>
  <c r="B93" i="16"/>
  <c r="F92" i="16"/>
  <c r="E92" i="16"/>
  <c r="G92" i="16" s="1"/>
  <c r="C92" i="16"/>
  <c r="B92" i="16"/>
  <c r="F91" i="16"/>
  <c r="E91" i="16"/>
  <c r="G91" i="16" s="1"/>
  <c r="C91" i="16"/>
  <c r="B91" i="16"/>
  <c r="F90" i="16"/>
  <c r="E90" i="16"/>
  <c r="G90" i="16" s="1"/>
  <c r="C90" i="16"/>
  <c r="B90" i="16"/>
  <c r="F89" i="16"/>
  <c r="E89" i="16"/>
  <c r="G89" i="16" s="1"/>
  <c r="C89" i="16"/>
  <c r="B89" i="16"/>
  <c r="F88" i="16"/>
  <c r="E88" i="16"/>
  <c r="G88" i="16" s="1"/>
  <c r="C88" i="16"/>
  <c r="B88" i="16"/>
  <c r="F87" i="16"/>
  <c r="E87" i="16"/>
  <c r="G87" i="16" s="1"/>
  <c r="C87" i="16"/>
  <c r="B87" i="16"/>
  <c r="F86" i="16"/>
  <c r="E86" i="16"/>
  <c r="G86" i="16" s="1"/>
  <c r="C86" i="16"/>
  <c r="B86" i="16"/>
  <c r="F85" i="16"/>
  <c r="E85" i="16"/>
  <c r="G85" i="16" s="1"/>
  <c r="C85" i="16"/>
  <c r="B85" i="16"/>
  <c r="F84" i="16"/>
  <c r="E84" i="16"/>
  <c r="G84" i="16" s="1"/>
  <c r="C84" i="16"/>
  <c r="B84" i="16"/>
  <c r="F83" i="16"/>
  <c r="E83" i="16"/>
  <c r="G83" i="16" s="1"/>
  <c r="C83" i="16"/>
  <c r="B83" i="16"/>
  <c r="F82" i="16"/>
  <c r="E82" i="16"/>
  <c r="G82" i="16" s="1"/>
  <c r="C82" i="16"/>
  <c r="B82" i="16"/>
  <c r="F81" i="16"/>
  <c r="E81" i="16"/>
  <c r="G81" i="16" s="1"/>
  <c r="C81" i="16"/>
  <c r="B81" i="16"/>
  <c r="F80" i="16"/>
  <c r="E80" i="16"/>
  <c r="G80" i="16" s="1"/>
  <c r="C80" i="16"/>
  <c r="B80" i="16"/>
  <c r="F79" i="16"/>
  <c r="E79" i="16"/>
  <c r="G79" i="16" s="1"/>
  <c r="C79" i="16"/>
  <c r="B79" i="16"/>
  <c r="F78" i="16"/>
  <c r="E78" i="16"/>
  <c r="G78" i="16" s="1"/>
  <c r="C78" i="16"/>
  <c r="B78" i="16"/>
  <c r="F77" i="16"/>
  <c r="E77" i="16"/>
  <c r="G77" i="16" s="1"/>
  <c r="C77" i="16"/>
  <c r="B77" i="16"/>
  <c r="F76" i="16"/>
  <c r="E76" i="16"/>
  <c r="G76" i="16" s="1"/>
  <c r="C76" i="16"/>
  <c r="B76" i="16"/>
  <c r="F75" i="16"/>
  <c r="E75" i="16"/>
  <c r="G75" i="16" s="1"/>
  <c r="C75" i="16"/>
  <c r="B75" i="16"/>
  <c r="F74" i="16"/>
  <c r="E74" i="16"/>
  <c r="G74" i="16" s="1"/>
  <c r="C74" i="16"/>
  <c r="B74" i="16"/>
  <c r="F73" i="16"/>
  <c r="E73" i="16"/>
  <c r="G73" i="16" s="1"/>
  <c r="C73" i="16"/>
  <c r="B73" i="16"/>
  <c r="F72" i="16"/>
  <c r="E72" i="16"/>
  <c r="G72" i="16" s="1"/>
  <c r="C72" i="16"/>
  <c r="B72" i="16"/>
  <c r="F71" i="16"/>
  <c r="E71" i="16"/>
  <c r="G71" i="16" s="1"/>
  <c r="C71" i="16"/>
  <c r="B71" i="16"/>
  <c r="F70" i="16"/>
  <c r="E70" i="16"/>
  <c r="G70" i="16" s="1"/>
  <c r="C70" i="16"/>
  <c r="B70" i="16"/>
  <c r="F69" i="16"/>
  <c r="E69" i="16"/>
  <c r="G69" i="16" s="1"/>
  <c r="C69" i="16"/>
  <c r="B69" i="16"/>
  <c r="F68" i="16"/>
  <c r="E68" i="16"/>
  <c r="G68" i="16" s="1"/>
  <c r="C68" i="16"/>
  <c r="B68" i="16"/>
  <c r="F67" i="16"/>
  <c r="E67" i="16"/>
  <c r="G67" i="16" s="1"/>
  <c r="C67" i="16"/>
  <c r="B67" i="16"/>
  <c r="F66" i="16"/>
  <c r="E66" i="16"/>
  <c r="G66" i="16" s="1"/>
  <c r="C66" i="16"/>
  <c r="B66" i="16"/>
  <c r="F65" i="16"/>
  <c r="E65" i="16"/>
  <c r="G65" i="16" s="1"/>
  <c r="C65" i="16"/>
  <c r="B65" i="16"/>
  <c r="F64" i="16"/>
  <c r="E64" i="16"/>
  <c r="G64" i="16" s="1"/>
  <c r="C64" i="16"/>
  <c r="B64" i="16"/>
  <c r="F63" i="16"/>
  <c r="E63" i="16"/>
  <c r="G63" i="16" s="1"/>
  <c r="C63" i="16"/>
  <c r="B63" i="16"/>
  <c r="F62" i="16"/>
  <c r="E62" i="16"/>
  <c r="G62" i="16" s="1"/>
  <c r="C62" i="16"/>
  <c r="B62" i="16"/>
  <c r="F61" i="16"/>
  <c r="E61" i="16"/>
  <c r="G61" i="16" s="1"/>
  <c r="C61" i="16"/>
  <c r="B61" i="16"/>
  <c r="F60" i="16"/>
  <c r="E60" i="16"/>
  <c r="G60" i="16" s="1"/>
  <c r="C60" i="16"/>
  <c r="B60" i="16"/>
  <c r="F59" i="16"/>
  <c r="E59" i="16"/>
  <c r="G59" i="16" s="1"/>
  <c r="C59" i="16"/>
  <c r="B59" i="16"/>
  <c r="F58" i="16"/>
  <c r="E58" i="16"/>
  <c r="G58" i="16" s="1"/>
  <c r="C58" i="16"/>
  <c r="B58" i="16"/>
  <c r="F57" i="16"/>
  <c r="E57" i="16"/>
  <c r="G57" i="16" s="1"/>
  <c r="C57" i="16"/>
  <c r="B57" i="16"/>
  <c r="F56" i="16"/>
  <c r="E56" i="16"/>
  <c r="G56" i="16" s="1"/>
  <c r="C56" i="16"/>
  <c r="B56" i="16"/>
  <c r="F55" i="16"/>
  <c r="E55" i="16"/>
  <c r="G55" i="16" s="1"/>
  <c r="C55" i="16"/>
  <c r="B55" i="16"/>
  <c r="F54" i="16"/>
  <c r="E54" i="16"/>
  <c r="G54" i="16" s="1"/>
  <c r="C54" i="16"/>
  <c r="B54" i="16"/>
  <c r="F53" i="16"/>
  <c r="E53" i="16"/>
  <c r="G53" i="16" s="1"/>
  <c r="C53" i="16"/>
  <c r="B53" i="16"/>
  <c r="F52" i="16"/>
  <c r="E52" i="16"/>
  <c r="G52" i="16" s="1"/>
  <c r="C52" i="16"/>
  <c r="B52" i="16"/>
  <c r="F51" i="16"/>
  <c r="E51" i="16"/>
  <c r="G51" i="16" s="1"/>
  <c r="C51" i="16"/>
  <c r="B51" i="16"/>
  <c r="F50" i="16"/>
  <c r="E50" i="16"/>
  <c r="G50" i="16" s="1"/>
  <c r="C50" i="16"/>
  <c r="B50" i="16"/>
  <c r="F49" i="16"/>
  <c r="E49" i="16"/>
  <c r="G49" i="16" s="1"/>
  <c r="C49" i="16"/>
  <c r="B49" i="16"/>
  <c r="F48" i="16"/>
  <c r="E48" i="16"/>
  <c r="G48" i="16" s="1"/>
  <c r="C48" i="16"/>
  <c r="B48" i="16"/>
  <c r="F47" i="16"/>
  <c r="E47" i="16"/>
  <c r="G47" i="16" s="1"/>
  <c r="C47" i="16"/>
  <c r="B47" i="16"/>
  <c r="F46" i="16"/>
  <c r="E46" i="16"/>
  <c r="G46" i="16" s="1"/>
  <c r="C46" i="16"/>
  <c r="B46" i="16"/>
  <c r="F45" i="16"/>
  <c r="E45" i="16"/>
  <c r="G45" i="16" s="1"/>
  <c r="C45" i="16"/>
  <c r="B45" i="16"/>
  <c r="F44" i="16"/>
  <c r="E44" i="16"/>
  <c r="G44" i="16" s="1"/>
  <c r="C44" i="16"/>
  <c r="B44" i="16"/>
  <c r="F43" i="16"/>
  <c r="E43" i="16"/>
  <c r="G43" i="16" s="1"/>
  <c r="C43" i="16"/>
  <c r="B43" i="16"/>
  <c r="F42" i="16"/>
  <c r="E42" i="16"/>
  <c r="G42" i="16" s="1"/>
  <c r="C42" i="16"/>
  <c r="B42" i="16"/>
  <c r="F41" i="16"/>
  <c r="E41" i="16"/>
  <c r="G41" i="16" s="1"/>
  <c r="C41" i="16"/>
  <c r="B41" i="16"/>
  <c r="F40" i="16"/>
  <c r="E40" i="16"/>
  <c r="G40" i="16" s="1"/>
  <c r="C40" i="16"/>
  <c r="B40" i="16"/>
  <c r="F39" i="16"/>
  <c r="E39" i="16"/>
  <c r="G39" i="16" s="1"/>
  <c r="C39" i="16"/>
  <c r="B39" i="16"/>
  <c r="F38" i="16"/>
  <c r="E38" i="16"/>
  <c r="G38" i="16" s="1"/>
  <c r="C38" i="16"/>
  <c r="B38" i="16"/>
  <c r="F37" i="16"/>
  <c r="E37" i="16"/>
  <c r="G37" i="16" s="1"/>
  <c r="C37" i="16"/>
  <c r="B37" i="16"/>
  <c r="F36" i="16"/>
  <c r="E36" i="16"/>
  <c r="G36" i="16" s="1"/>
  <c r="C36" i="16"/>
  <c r="B36" i="16"/>
  <c r="F35" i="16"/>
  <c r="E35" i="16"/>
  <c r="G35" i="16" s="1"/>
  <c r="C35" i="16"/>
  <c r="B35" i="16"/>
  <c r="F34" i="16"/>
  <c r="E34" i="16"/>
  <c r="G34" i="16" s="1"/>
  <c r="C34" i="16"/>
  <c r="B34" i="16"/>
  <c r="F33" i="16"/>
  <c r="E33" i="16"/>
  <c r="G33" i="16" s="1"/>
  <c r="C33" i="16"/>
  <c r="B33" i="16"/>
  <c r="F32" i="16"/>
  <c r="E32" i="16"/>
  <c r="G32" i="16" s="1"/>
  <c r="C32" i="16"/>
  <c r="B32" i="16"/>
  <c r="F31" i="16"/>
  <c r="E31" i="16"/>
  <c r="G31" i="16" s="1"/>
  <c r="C31" i="16"/>
  <c r="B31" i="16"/>
  <c r="F30" i="16"/>
  <c r="E30" i="16"/>
  <c r="G30" i="16" s="1"/>
  <c r="C30" i="16"/>
  <c r="B30" i="16"/>
  <c r="F29" i="16"/>
  <c r="E29" i="16"/>
  <c r="G29" i="16" s="1"/>
  <c r="C29" i="16"/>
  <c r="B29" i="16"/>
  <c r="F28" i="16"/>
  <c r="E28" i="16"/>
  <c r="G28" i="16" s="1"/>
  <c r="C28" i="16"/>
  <c r="B28" i="16"/>
  <c r="F27" i="16"/>
  <c r="E27" i="16"/>
  <c r="G27" i="16" s="1"/>
  <c r="C27" i="16"/>
  <c r="B27" i="16"/>
  <c r="F26" i="16"/>
  <c r="E26" i="16"/>
  <c r="G26" i="16" s="1"/>
  <c r="C26" i="16"/>
  <c r="B26" i="16"/>
  <c r="F25" i="16"/>
  <c r="E25" i="16"/>
  <c r="G25" i="16" s="1"/>
  <c r="C25" i="16"/>
  <c r="B25" i="16"/>
  <c r="F24" i="16"/>
  <c r="E24" i="16"/>
  <c r="G24" i="16" s="1"/>
  <c r="C24" i="16"/>
  <c r="I24" i="16" s="1"/>
  <c r="B24" i="16"/>
  <c r="I23" i="16"/>
  <c r="F23" i="16"/>
  <c r="E23" i="16"/>
  <c r="G23" i="16" s="1"/>
  <c r="I22" i="16"/>
  <c r="F22" i="16"/>
  <c r="E22" i="16"/>
  <c r="I21" i="16"/>
  <c r="F21" i="16"/>
  <c r="E21" i="16"/>
  <c r="I20" i="16"/>
  <c r="F20" i="16"/>
  <c r="E20" i="16"/>
  <c r="I19" i="16"/>
  <c r="F19" i="16"/>
  <c r="E19" i="16"/>
  <c r="I18" i="16"/>
  <c r="F18" i="16"/>
  <c r="E18" i="16"/>
  <c r="B14" i="16"/>
  <c r="E13" i="16"/>
  <c r="B13" i="16"/>
  <c r="E12" i="16"/>
  <c r="E9" i="16"/>
  <c r="B138" i="16" s="1"/>
  <c r="E8" i="16"/>
  <c r="E137" i="16" s="1"/>
  <c r="E7" i="16"/>
  <c r="D15" i="17" s="1"/>
  <c r="B17" i="15"/>
  <c r="B16" i="15"/>
  <c r="B15" i="15"/>
  <c r="F10" i="13"/>
  <c r="B10" i="13"/>
  <c r="F9" i="13"/>
  <c r="B9" i="13"/>
  <c r="F8" i="13"/>
  <c r="B8" i="13"/>
  <c r="F7" i="13"/>
  <c r="B7" i="13"/>
  <c r="F6" i="13"/>
  <c r="B6" i="13"/>
  <c r="F5" i="13"/>
  <c r="F4" i="13"/>
  <c r="B4" i="13"/>
  <c r="Q203" i="12"/>
  <c r="P203" i="12"/>
  <c r="Q202" i="12"/>
  <c r="P202" i="12"/>
  <c r="Q201" i="12"/>
  <c r="P201" i="12"/>
  <c r="Q200" i="12"/>
  <c r="P200" i="12"/>
  <c r="Q199" i="12"/>
  <c r="P199" i="12"/>
  <c r="Q198" i="12"/>
  <c r="P198" i="12"/>
  <c r="Q197" i="12"/>
  <c r="P197" i="12"/>
  <c r="Q196" i="12"/>
  <c r="P196" i="12"/>
  <c r="Q195" i="12"/>
  <c r="P195" i="12"/>
  <c r="Q194" i="12"/>
  <c r="P194" i="12"/>
  <c r="Q193" i="12"/>
  <c r="P193" i="12"/>
  <c r="Q192" i="12"/>
  <c r="P192" i="12"/>
  <c r="Q191" i="12"/>
  <c r="P191" i="12"/>
  <c r="Q190" i="12"/>
  <c r="P190" i="12"/>
  <c r="Q189" i="12"/>
  <c r="P189" i="12"/>
  <c r="Q188" i="12"/>
  <c r="P188" i="12"/>
  <c r="Q187" i="12"/>
  <c r="P187" i="12"/>
  <c r="Q186" i="12"/>
  <c r="P186" i="12"/>
  <c r="Q185" i="12"/>
  <c r="P185" i="12"/>
  <c r="Q184" i="12"/>
  <c r="P184" i="12"/>
  <c r="Q183" i="12"/>
  <c r="P183" i="12"/>
  <c r="Q182" i="12"/>
  <c r="P182" i="12"/>
  <c r="Q181" i="12"/>
  <c r="P181" i="12"/>
  <c r="Q180" i="12"/>
  <c r="P180" i="12"/>
  <c r="Q179" i="12"/>
  <c r="P179" i="12"/>
  <c r="Q178" i="12"/>
  <c r="P178" i="12"/>
  <c r="Q177" i="12"/>
  <c r="P177" i="12"/>
  <c r="Q176" i="12"/>
  <c r="P176" i="12"/>
  <c r="Q175" i="12"/>
  <c r="P175" i="12"/>
  <c r="Q174" i="12"/>
  <c r="P174" i="12"/>
  <c r="Q173" i="12"/>
  <c r="P173" i="12"/>
  <c r="Q172" i="12"/>
  <c r="P172" i="12"/>
  <c r="Q171" i="12"/>
  <c r="P171" i="12"/>
  <c r="Q170" i="12"/>
  <c r="P170" i="12"/>
  <c r="Q169" i="12"/>
  <c r="P169" i="12"/>
  <c r="Q168" i="12"/>
  <c r="P168" i="12"/>
  <c r="Q167" i="12"/>
  <c r="P167" i="12"/>
  <c r="Q166" i="12"/>
  <c r="P166" i="12"/>
  <c r="Q165" i="12"/>
  <c r="P165" i="12"/>
  <c r="Q164" i="12"/>
  <c r="P164" i="12"/>
  <c r="Q163" i="12"/>
  <c r="P163" i="12"/>
  <c r="Q162" i="12"/>
  <c r="P162" i="12"/>
  <c r="Q161" i="12"/>
  <c r="P161" i="12"/>
  <c r="Q160" i="12"/>
  <c r="P160" i="12"/>
  <c r="Q159" i="12"/>
  <c r="P159" i="12"/>
  <c r="Q158" i="12"/>
  <c r="P158" i="12"/>
  <c r="Q157" i="12"/>
  <c r="P157" i="12"/>
  <c r="Q156" i="12"/>
  <c r="P156" i="12"/>
  <c r="Q155" i="12"/>
  <c r="P155" i="12"/>
  <c r="Q154" i="12"/>
  <c r="P154" i="12"/>
  <c r="Q153" i="12"/>
  <c r="P153" i="12"/>
  <c r="Q152" i="12"/>
  <c r="P152" i="12"/>
  <c r="Q151" i="12"/>
  <c r="P151" i="12"/>
  <c r="Q150" i="12"/>
  <c r="P150" i="12"/>
  <c r="Q149" i="12"/>
  <c r="P149" i="12"/>
  <c r="Q148" i="12"/>
  <c r="P148" i="12"/>
  <c r="Q147" i="12"/>
  <c r="P147" i="12"/>
  <c r="Q146" i="12"/>
  <c r="P146" i="12"/>
  <c r="Q145" i="12"/>
  <c r="P145" i="12"/>
  <c r="Q144" i="12"/>
  <c r="P144" i="12"/>
  <c r="Q143" i="12"/>
  <c r="P143" i="12"/>
  <c r="Q142" i="12"/>
  <c r="P142" i="12"/>
  <c r="Q141" i="12"/>
  <c r="P141" i="12"/>
  <c r="Q140" i="12"/>
  <c r="P140" i="12"/>
  <c r="Q139" i="12"/>
  <c r="P139" i="12"/>
  <c r="Q138" i="12"/>
  <c r="P138" i="12"/>
  <c r="Q137" i="12"/>
  <c r="P137" i="12"/>
  <c r="Q136" i="12"/>
  <c r="P136" i="12"/>
  <c r="Q135" i="12"/>
  <c r="P135" i="12"/>
  <c r="Q134" i="12"/>
  <c r="P134" i="12"/>
  <c r="Q133" i="12"/>
  <c r="P133" i="12"/>
  <c r="Q132" i="12"/>
  <c r="P132" i="12"/>
  <c r="Q131" i="12"/>
  <c r="P131" i="12"/>
  <c r="Q130" i="12"/>
  <c r="P130" i="12"/>
  <c r="Q129" i="12"/>
  <c r="P129" i="12"/>
  <c r="Q128" i="12"/>
  <c r="P128" i="12"/>
  <c r="Q127" i="12"/>
  <c r="P127" i="12"/>
  <c r="Q126" i="12"/>
  <c r="P126" i="12"/>
  <c r="Q125" i="12"/>
  <c r="P125" i="12"/>
  <c r="Q124" i="12"/>
  <c r="P124" i="12"/>
  <c r="Q123" i="12"/>
  <c r="P123" i="12"/>
  <c r="Q122" i="12"/>
  <c r="P122" i="12"/>
  <c r="Q121" i="12"/>
  <c r="P121" i="12"/>
  <c r="Q120" i="12"/>
  <c r="P120" i="12"/>
  <c r="Q119" i="12"/>
  <c r="P119" i="12"/>
  <c r="Q118" i="12"/>
  <c r="P118" i="12"/>
  <c r="Q117" i="12"/>
  <c r="P117" i="12"/>
  <c r="Q116" i="12"/>
  <c r="P116" i="12"/>
  <c r="Q115" i="12"/>
  <c r="P115" i="12"/>
  <c r="Q114" i="12"/>
  <c r="P114" i="12"/>
  <c r="Q113" i="12"/>
  <c r="P113" i="12"/>
  <c r="Q112" i="12"/>
  <c r="P112" i="12"/>
  <c r="Q111" i="12"/>
  <c r="P111" i="12"/>
  <c r="Q110" i="12"/>
  <c r="P110" i="12"/>
  <c r="Q109" i="12"/>
  <c r="P109" i="12"/>
  <c r="Q108" i="12"/>
  <c r="P108" i="12"/>
  <c r="Q107" i="12"/>
  <c r="P107" i="12"/>
  <c r="Q106" i="12"/>
  <c r="P106" i="12"/>
  <c r="Q105" i="12"/>
  <c r="P105" i="12"/>
  <c r="Q104" i="12"/>
  <c r="P104" i="12"/>
  <c r="Q103" i="12"/>
  <c r="P103" i="12"/>
  <c r="Q102" i="12"/>
  <c r="P102" i="12"/>
  <c r="Q101" i="12"/>
  <c r="P101" i="12"/>
  <c r="Q100" i="12"/>
  <c r="P100" i="12"/>
  <c r="Q99" i="12"/>
  <c r="P99" i="12"/>
  <c r="Q98" i="12"/>
  <c r="P98" i="12"/>
  <c r="Q97" i="12"/>
  <c r="P97" i="12"/>
  <c r="Q96" i="12"/>
  <c r="P96" i="12"/>
  <c r="Q95" i="12"/>
  <c r="P95" i="12"/>
  <c r="Q94" i="12"/>
  <c r="P94" i="12"/>
  <c r="Q93" i="12"/>
  <c r="P93" i="12"/>
  <c r="Q92" i="12"/>
  <c r="P92" i="12"/>
  <c r="Q91" i="12"/>
  <c r="P91" i="12"/>
  <c r="Q90" i="12"/>
  <c r="P90" i="12"/>
  <c r="Q89" i="12"/>
  <c r="P89" i="12"/>
  <c r="Q88" i="12"/>
  <c r="P88" i="12"/>
  <c r="Q87" i="12"/>
  <c r="P87" i="12"/>
  <c r="Q86" i="12"/>
  <c r="P86" i="12"/>
  <c r="Q85" i="12"/>
  <c r="P85" i="12"/>
  <c r="Q84" i="12"/>
  <c r="P84" i="12"/>
  <c r="Q83" i="12"/>
  <c r="P83" i="12"/>
  <c r="Q82" i="12"/>
  <c r="P82" i="12"/>
  <c r="Q81" i="12"/>
  <c r="P81" i="12"/>
  <c r="Q80" i="12"/>
  <c r="P80" i="12"/>
  <c r="Q79" i="12"/>
  <c r="P79" i="12"/>
  <c r="Q78" i="12"/>
  <c r="P78" i="12"/>
  <c r="Q77" i="12"/>
  <c r="P77" i="12"/>
  <c r="Q76" i="12"/>
  <c r="P76" i="12"/>
  <c r="Q75" i="12"/>
  <c r="P75" i="12"/>
  <c r="Q74" i="12"/>
  <c r="P74" i="12"/>
  <c r="Q73" i="12"/>
  <c r="P73" i="12"/>
  <c r="Q72" i="12"/>
  <c r="P72" i="12"/>
  <c r="Q71" i="12"/>
  <c r="P71" i="12"/>
  <c r="Q70" i="12"/>
  <c r="P70" i="12"/>
  <c r="Q69" i="12"/>
  <c r="P69" i="12"/>
  <c r="Q68" i="12"/>
  <c r="P68" i="12"/>
  <c r="Q67" i="12"/>
  <c r="P67" i="12"/>
  <c r="Q66" i="12"/>
  <c r="P66" i="12"/>
  <c r="Q65" i="12"/>
  <c r="P65" i="12"/>
  <c r="Q64" i="12"/>
  <c r="P64" i="12"/>
  <c r="Q63" i="12"/>
  <c r="P63" i="12"/>
  <c r="Q62" i="12"/>
  <c r="P62" i="12"/>
  <c r="Q61" i="12"/>
  <c r="P61" i="12"/>
  <c r="Q60" i="12"/>
  <c r="P60" i="12"/>
  <c r="Q59" i="12"/>
  <c r="P59" i="12"/>
  <c r="Q58" i="12"/>
  <c r="P58" i="12"/>
  <c r="Q57" i="12"/>
  <c r="P57" i="12"/>
  <c r="Q56" i="12"/>
  <c r="P56" i="12"/>
  <c r="Q55" i="12"/>
  <c r="P55" i="12"/>
  <c r="Q54" i="12"/>
  <c r="P54" i="12"/>
  <c r="Q53" i="12"/>
  <c r="P53" i="12"/>
  <c r="Q52" i="12"/>
  <c r="P52" i="12"/>
  <c r="Q51" i="12"/>
  <c r="P51" i="12"/>
  <c r="Q50" i="12"/>
  <c r="P50" i="12"/>
  <c r="Q49" i="12"/>
  <c r="P49" i="12"/>
  <c r="Q48" i="12"/>
  <c r="P48" i="12"/>
  <c r="Q47" i="12"/>
  <c r="P47" i="12"/>
  <c r="Q46" i="12"/>
  <c r="P46" i="12"/>
  <c r="Q45" i="12"/>
  <c r="P45" i="12"/>
  <c r="Q44" i="12"/>
  <c r="P44" i="12"/>
  <c r="Q43" i="12"/>
  <c r="P43" i="12"/>
  <c r="Q42" i="12"/>
  <c r="P42" i="12"/>
  <c r="Q41" i="12"/>
  <c r="P41" i="12"/>
  <c r="Q40" i="12"/>
  <c r="P40" i="12"/>
  <c r="Q39" i="12"/>
  <c r="P39" i="12"/>
  <c r="Q38" i="12"/>
  <c r="P38" i="12"/>
  <c r="Q37" i="12"/>
  <c r="P37" i="12"/>
  <c r="Q36" i="12"/>
  <c r="P36" i="12"/>
  <c r="Q35" i="12"/>
  <c r="P35" i="12"/>
  <c r="Q34" i="12"/>
  <c r="P34" i="12"/>
  <c r="Q33" i="12"/>
  <c r="P33" i="12"/>
  <c r="Q32" i="12"/>
  <c r="P32" i="12"/>
  <c r="Q31" i="12"/>
  <c r="P31" i="12"/>
  <c r="Q30" i="12"/>
  <c r="P30" i="12"/>
  <c r="Q29" i="12"/>
  <c r="P29" i="12"/>
  <c r="Q28" i="12"/>
  <c r="P28" i="12"/>
  <c r="Q27" i="12"/>
  <c r="P27" i="12"/>
  <c r="Q26" i="12"/>
  <c r="P26" i="12"/>
  <c r="Q25" i="12"/>
  <c r="P25" i="12"/>
  <c r="Q24" i="12"/>
  <c r="P24" i="12"/>
  <c r="Q23" i="12"/>
  <c r="P23" i="12"/>
  <c r="Q22" i="12"/>
  <c r="P22" i="12"/>
  <c r="Q21" i="12"/>
  <c r="P21" i="12"/>
  <c r="Q20" i="12"/>
  <c r="P20" i="12"/>
  <c r="Q19" i="12"/>
  <c r="P19" i="12"/>
  <c r="Q18" i="12"/>
  <c r="P18" i="12"/>
  <c r="Q17" i="12"/>
  <c r="P17" i="12"/>
  <c r="Q16" i="12"/>
  <c r="P16" i="12"/>
  <c r="Q15" i="12"/>
  <c r="P15" i="12"/>
  <c r="Q14" i="12"/>
  <c r="P14" i="12"/>
  <c r="Q13" i="12"/>
  <c r="P13" i="12"/>
  <c r="Q12" i="12"/>
  <c r="P12" i="12"/>
  <c r="Q11" i="12"/>
  <c r="P11" i="12"/>
  <c r="Q10" i="12"/>
  <c r="P10" i="12"/>
  <c r="Q9" i="12"/>
  <c r="P9" i="12"/>
  <c r="Q8" i="12"/>
  <c r="P8" i="12"/>
  <c r="Q7" i="12"/>
  <c r="P7" i="12"/>
  <c r="Q6" i="12"/>
  <c r="P6" i="12"/>
  <c r="Q5" i="12"/>
  <c r="P5" i="12"/>
  <c r="Q4" i="12"/>
  <c r="B5" i="13" s="1"/>
  <c r="P4" i="12"/>
  <c r="B12" i="10"/>
  <c r="B11" i="10"/>
  <c r="E6" i="10"/>
  <c r="E4" i="10"/>
  <c r="B14" i="9"/>
  <c r="B11" i="9"/>
  <c r="B9" i="9"/>
  <c r="B7" i="9"/>
  <c r="B6" i="9"/>
  <c r="M6" i="8"/>
  <c r="L6" i="8"/>
  <c r="K6" i="8"/>
  <c r="J6" i="8"/>
  <c r="I6" i="8"/>
  <c r="H6" i="8"/>
  <c r="G6" i="8"/>
  <c r="F6" i="8"/>
  <c r="E6" i="8"/>
  <c r="D6" i="8"/>
  <c r="C6" i="8"/>
  <c r="B6" i="8"/>
  <c r="N6" i="8" s="1"/>
  <c r="M5" i="8"/>
  <c r="M7" i="8" s="1"/>
  <c r="L5" i="8"/>
  <c r="L7" i="8" s="1"/>
  <c r="K5" i="8"/>
  <c r="K7" i="8" s="1"/>
  <c r="J5" i="8"/>
  <c r="J7" i="8" s="1"/>
  <c r="I5" i="8"/>
  <c r="I7" i="8" s="1"/>
  <c r="H5" i="8"/>
  <c r="H7" i="8" s="1"/>
  <c r="G5" i="8"/>
  <c r="G7" i="8" s="1"/>
  <c r="F5" i="8"/>
  <c r="F7" i="8" s="1"/>
  <c r="E5" i="8"/>
  <c r="E7" i="8" s="1"/>
  <c r="D5" i="8"/>
  <c r="D7" i="8" s="1"/>
  <c r="C5" i="8"/>
  <c r="C7" i="8" s="1"/>
  <c r="B5" i="8"/>
  <c r="M4" i="8"/>
  <c r="L4" i="8"/>
  <c r="K4" i="8"/>
  <c r="J4" i="8"/>
  <c r="I4" i="8"/>
  <c r="H4" i="8"/>
  <c r="G4" i="8"/>
  <c r="F4" i="8"/>
  <c r="E4" i="8"/>
  <c r="D4" i="8"/>
  <c r="C4" i="8"/>
  <c r="B4" i="8"/>
  <c r="I203" i="7"/>
  <c r="G203" i="7"/>
  <c r="I202" i="7"/>
  <c r="G202" i="7"/>
  <c r="I201" i="7"/>
  <c r="G201" i="7"/>
  <c r="I200" i="7"/>
  <c r="G200" i="7"/>
  <c r="I199" i="7"/>
  <c r="G199" i="7"/>
  <c r="I198" i="7"/>
  <c r="G198" i="7"/>
  <c r="I197" i="7"/>
  <c r="G197" i="7"/>
  <c r="I196" i="7"/>
  <c r="G196" i="7"/>
  <c r="I195" i="7"/>
  <c r="G195" i="7"/>
  <c r="I194" i="7"/>
  <c r="G194" i="7"/>
  <c r="I193" i="7"/>
  <c r="G193" i="7"/>
  <c r="I192" i="7"/>
  <c r="G192" i="7"/>
  <c r="I191" i="7"/>
  <c r="G191" i="7"/>
  <c r="I190" i="7"/>
  <c r="G190" i="7"/>
  <c r="I189" i="7"/>
  <c r="G189" i="7"/>
  <c r="I188" i="7"/>
  <c r="G188" i="7"/>
  <c r="I187" i="7"/>
  <c r="G187" i="7"/>
  <c r="I186" i="7"/>
  <c r="G186" i="7"/>
  <c r="I185" i="7"/>
  <c r="G185" i="7"/>
  <c r="I184" i="7"/>
  <c r="G184" i="7"/>
  <c r="I183" i="7"/>
  <c r="G183" i="7"/>
  <c r="I182" i="7"/>
  <c r="G182" i="7"/>
  <c r="I181" i="7"/>
  <c r="G181" i="7"/>
  <c r="I180" i="7"/>
  <c r="G180" i="7"/>
  <c r="I179" i="7"/>
  <c r="G179" i="7"/>
  <c r="I178" i="7"/>
  <c r="G178" i="7"/>
  <c r="I177" i="7"/>
  <c r="G177" i="7"/>
  <c r="I176" i="7"/>
  <c r="G176" i="7"/>
  <c r="I175" i="7"/>
  <c r="G175" i="7"/>
  <c r="I174" i="7"/>
  <c r="G174" i="7"/>
  <c r="I173" i="7"/>
  <c r="G173" i="7"/>
  <c r="I172" i="7"/>
  <c r="G172" i="7"/>
  <c r="I171" i="7"/>
  <c r="G171" i="7"/>
  <c r="I170" i="7"/>
  <c r="G170" i="7"/>
  <c r="I169" i="7"/>
  <c r="G169" i="7"/>
  <c r="I168" i="7"/>
  <c r="G168" i="7"/>
  <c r="I167" i="7"/>
  <c r="G167" i="7"/>
  <c r="I166" i="7"/>
  <c r="G166" i="7"/>
  <c r="I165" i="7"/>
  <c r="G165" i="7"/>
  <c r="I164" i="7"/>
  <c r="G164" i="7"/>
  <c r="I163" i="7"/>
  <c r="G163" i="7"/>
  <c r="I162" i="7"/>
  <c r="G162" i="7"/>
  <c r="I161" i="7"/>
  <c r="G161" i="7"/>
  <c r="I160" i="7"/>
  <c r="G160" i="7"/>
  <c r="I159" i="7"/>
  <c r="G159" i="7"/>
  <c r="I158" i="7"/>
  <c r="G158" i="7"/>
  <c r="I157" i="7"/>
  <c r="G157" i="7"/>
  <c r="I156" i="7"/>
  <c r="G156" i="7"/>
  <c r="I155" i="7"/>
  <c r="G155" i="7"/>
  <c r="I154" i="7"/>
  <c r="G154" i="7"/>
  <c r="I153" i="7"/>
  <c r="G153" i="7"/>
  <c r="I152" i="7"/>
  <c r="G152" i="7"/>
  <c r="I151" i="7"/>
  <c r="G151" i="7"/>
  <c r="I150" i="7"/>
  <c r="G150" i="7"/>
  <c r="I149" i="7"/>
  <c r="G149" i="7"/>
  <c r="I148" i="7"/>
  <c r="G148" i="7"/>
  <c r="I147" i="7"/>
  <c r="G147" i="7"/>
  <c r="I146" i="7"/>
  <c r="G146" i="7"/>
  <c r="I145" i="7"/>
  <c r="G145" i="7"/>
  <c r="I144" i="7"/>
  <c r="G144" i="7"/>
  <c r="I143" i="7"/>
  <c r="G143" i="7"/>
  <c r="I142" i="7"/>
  <c r="G142" i="7"/>
  <c r="I141" i="7"/>
  <c r="G141" i="7"/>
  <c r="I140" i="7"/>
  <c r="G140" i="7"/>
  <c r="I139" i="7"/>
  <c r="G139" i="7"/>
  <c r="I138" i="7"/>
  <c r="G138" i="7"/>
  <c r="I137" i="7"/>
  <c r="G137" i="7"/>
  <c r="I136" i="7"/>
  <c r="G136" i="7"/>
  <c r="I135" i="7"/>
  <c r="G135" i="7"/>
  <c r="I134" i="7"/>
  <c r="G134" i="7"/>
  <c r="I133" i="7"/>
  <c r="G133" i="7"/>
  <c r="I132" i="7"/>
  <c r="G132" i="7"/>
  <c r="I131" i="7"/>
  <c r="G131" i="7"/>
  <c r="I130" i="7"/>
  <c r="G130" i="7"/>
  <c r="I129" i="7"/>
  <c r="G129" i="7"/>
  <c r="I128" i="7"/>
  <c r="G128" i="7"/>
  <c r="I127" i="7"/>
  <c r="G127" i="7"/>
  <c r="I126" i="7"/>
  <c r="G126" i="7"/>
  <c r="I125" i="7"/>
  <c r="G125" i="7"/>
  <c r="I124" i="7"/>
  <c r="G124" i="7"/>
  <c r="I123" i="7"/>
  <c r="G123" i="7"/>
  <c r="I122" i="7"/>
  <c r="G122" i="7"/>
  <c r="I121" i="7"/>
  <c r="G121" i="7"/>
  <c r="I120" i="7"/>
  <c r="G120" i="7"/>
  <c r="I119" i="7"/>
  <c r="G119" i="7"/>
  <c r="I118" i="7"/>
  <c r="G118" i="7"/>
  <c r="I117" i="7"/>
  <c r="G117" i="7"/>
  <c r="I116" i="7"/>
  <c r="G116" i="7"/>
  <c r="I115" i="7"/>
  <c r="G115" i="7"/>
  <c r="I114" i="7"/>
  <c r="G114" i="7"/>
  <c r="I113" i="7"/>
  <c r="G113" i="7"/>
  <c r="I112" i="7"/>
  <c r="G112" i="7"/>
  <c r="I111" i="7"/>
  <c r="G111" i="7"/>
  <c r="I110" i="7"/>
  <c r="G110" i="7"/>
  <c r="I109" i="7"/>
  <c r="G109" i="7"/>
  <c r="I108" i="7"/>
  <c r="G108" i="7"/>
  <c r="I107" i="7"/>
  <c r="G107" i="7"/>
  <c r="I106" i="7"/>
  <c r="G106" i="7"/>
  <c r="I105" i="7"/>
  <c r="G105" i="7"/>
  <c r="I104" i="7"/>
  <c r="G104" i="7"/>
  <c r="I103" i="7"/>
  <c r="G103" i="7"/>
  <c r="I102" i="7"/>
  <c r="G102" i="7"/>
  <c r="I101" i="7"/>
  <c r="G101" i="7"/>
  <c r="I100" i="7"/>
  <c r="G100" i="7"/>
  <c r="I99" i="7"/>
  <c r="G99" i="7"/>
  <c r="I98" i="7"/>
  <c r="G98" i="7"/>
  <c r="I97" i="7"/>
  <c r="G97" i="7"/>
  <c r="I96" i="7"/>
  <c r="G96" i="7"/>
  <c r="I95" i="7"/>
  <c r="G95" i="7"/>
  <c r="I94" i="7"/>
  <c r="G94" i="7"/>
  <c r="I93" i="7"/>
  <c r="G93" i="7"/>
  <c r="I92" i="7"/>
  <c r="G92" i="7"/>
  <c r="I91" i="7"/>
  <c r="G91" i="7"/>
  <c r="I90" i="7"/>
  <c r="G90" i="7"/>
  <c r="I89" i="7"/>
  <c r="G89" i="7"/>
  <c r="I88" i="7"/>
  <c r="G88" i="7"/>
  <c r="I87" i="7"/>
  <c r="G87" i="7"/>
  <c r="I86" i="7"/>
  <c r="G86" i="7"/>
  <c r="I85" i="7"/>
  <c r="G85" i="7"/>
  <c r="I84" i="7"/>
  <c r="G84" i="7"/>
  <c r="I83" i="7"/>
  <c r="G83" i="7"/>
  <c r="I82" i="7"/>
  <c r="G82" i="7"/>
  <c r="I81" i="7"/>
  <c r="G81" i="7"/>
  <c r="I80" i="7"/>
  <c r="G80" i="7"/>
  <c r="I79" i="7"/>
  <c r="G79" i="7"/>
  <c r="I78" i="7"/>
  <c r="G78" i="7"/>
  <c r="I77" i="7"/>
  <c r="G77" i="7"/>
  <c r="I76" i="7"/>
  <c r="G76" i="7"/>
  <c r="I75" i="7"/>
  <c r="G75" i="7"/>
  <c r="I74" i="7"/>
  <c r="G74" i="7"/>
  <c r="I73" i="7"/>
  <c r="G73" i="7"/>
  <c r="I72" i="7"/>
  <c r="G72" i="7"/>
  <c r="I71" i="7"/>
  <c r="G71" i="7"/>
  <c r="I70" i="7"/>
  <c r="G70" i="7"/>
  <c r="I69" i="7"/>
  <c r="G69" i="7"/>
  <c r="I68" i="7"/>
  <c r="G68" i="7"/>
  <c r="I67" i="7"/>
  <c r="G67" i="7"/>
  <c r="I66" i="7"/>
  <c r="G66" i="7"/>
  <c r="I65" i="7"/>
  <c r="G65" i="7"/>
  <c r="I64" i="7"/>
  <c r="G64" i="7"/>
  <c r="I63" i="7"/>
  <c r="G63" i="7"/>
  <c r="I62" i="7"/>
  <c r="G62" i="7"/>
  <c r="I61" i="7"/>
  <c r="G61" i="7"/>
  <c r="I60" i="7"/>
  <c r="G60" i="7"/>
  <c r="I59" i="7"/>
  <c r="G59" i="7"/>
  <c r="I58" i="7"/>
  <c r="G58" i="7"/>
  <c r="I57" i="7"/>
  <c r="G57" i="7"/>
  <c r="I56" i="7"/>
  <c r="G56" i="7"/>
  <c r="I55" i="7"/>
  <c r="G55" i="7"/>
  <c r="I54" i="7"/>
  <c r="G54" i="7"/>
  <c r="I53" i="7"/>
  <c r="G53" i="7"/>
  <c r="I52" i="7"/>
  <c r="G52" i="7"/>
  <c r="I51" i="7"/>
  <c r="G51" i="7"/>
  <c r="I50" i="7"/>
  <c r="G50" i="7"/>
  <c r="I49" i="7"/>
  <c r="G49" i="7"/>
  <c r="I48" i="7"/>
  <c r="G48" i="7"/>
  <c r="I47" i="7"/>
  <c r="G47" i="7"/>
  <c r="I46" i="7"/>
  <c r="G46" i="7"/>
  <c r="I45" i="7"/>
  <c r="G45" i="7"/>
  <c r="I44" i="7"/>
  <c r="G44" i="7"/>
  <c r="I43" i="7"/>
  <c r="G43" i="7"/>
  <c r="I42" i="7"/>
  <c r="G42" i="7"/>
  <c r="I41" i="7"/>
  <c r="G41" i="7"/>
  <c r="I40" i="7"/>
  <c r="G40" i="7"/>
  <c r="I39" i="7"/>
  <c r="G39" i="7"/>
  <c r="I38" i="7"/>
  <c r="G38" i="7"/>
  <c r="I37" i="7"/>
  <c r="G37" i="7"/>
  <c r="I36" i="7"/>
  <c r="G36" i="7"/>
  <c r="I35" i="7"/>
  <c r="G35" i="7"/>
  <c r="I34" i="7"/>
  <c r="G34" i="7"/>
  <c r="I33" i="7"/>
  <c r="G33" i="7"/>
  <c r="I32" i="7"/>
  <c r="G32" i="7"/>
  <c r="I31" i="7"/>
  <c r="G31" i="7"/>
  <c r="I30" i="7"/>
  <c r="G30" i="7"/>
  <c r="I29" i="7"/>
  <c r="G29" i="7"/>
  <c r="I28" i="7"/>
  <c r="G28" i="7"/>
  <c r="I27" i="7"/>
  <c r="G27" i="7"/>
  <c r="I26" i="7"/>
  <c r="G26" i="7"/>
  <c r="I25" i="7"/>
  <c r="G25" i="7"/>
  <c r="I24" i="7"/>
  <c r="G24" i="7"/>
  <c r="I23" i="7"/>
  <c r="G23" i="7"/>
  <c r="I22" i="7"/>
  <c r="G22" i="7"/>
  <c r="I21" i="7"/>
  <c r="G21" i="7"/>
  <c r="I20" i="7"/>
  <c r="G20" i="7"/>
  <c r="I19" i="7"/>
  <c r="G19" i="7"/>
  <c r="I18" i="7"/>
  <c r="G18" i="7"/>
  <c r="I17" i="7"/>
  <c r="G17" i="7"/>
  <c r="I16" i="7"/>
  <c r="G16" i="7"/>
  <c r="I15" i="7"/>
  <c r="G15" i="7"/>
  <c r="I14" i="7"/>
  <c r="G14" i="7"/>
  <c r="I13" i="7"/>
  <c r="G13" i="7"/>
  <c r="I12" i="7"/>
  <c r="G12" i="7"/>
  <c r="I11" i="7"/>
  <c r="G11" i="7"/>
  <c r="I10" i="7"/>
  <c r="G10" i="7"/>
  <c r="I9" i="7"/>
  <c r="G9" i="7"/>
  <c r="I8" i="7"/>
  <c r="G8" i="7"/>
  <c r="I7" i="7"/>
  <c r="G7" i="7"/>
  <c r="I6" i="7"/>
  <c r="G6" i="7"/>
  <c r="G5" i="7"/>
  <c r="I5" i="7" s="1"/>
  <c r="G4" i="7"/>
  <c r="J203" i="6"/>
  <c r="I203" i="6"/>
  <c r="H203" i="6"/>
  <c r="K203" i="6" s="1"/>
  <c r="J202" i="6"/>
  <c r="I202" i="6"/>
  <c r="H202" i="6"/>
  <c r="K202" i="6" s="1"/>
  <c r="J201" i="6"/>
  <c r="I201" i="6"/>
  <c r="H201" i="6"/>
  <c r="K201" i="6" s="1"/>
  <c r="J200" i="6"/>
  <c r="I200" i="6"/>
  <c r="H200" i="6"/>
  <c r="K200" i="6" s="1"/>
  <c r="J199" i="6"/>
  <c r="I199" i="6"/>
  <c r="H199" i="6"/>
  <c r="K199" i="6" s="1"/>
  <c r="J198" i="6"/>
  <c r="I198" i="6"/>
  <c r="H198" i="6"/>
  <c r="K198" i="6" s="1"/>
  <c r="J197" i="6"/>
  <c r="I197" i="6"/>
  <c r="H197" i="6"/>
  <c r="K197" i="6" s="1"/>
  <c r="J196" i="6"/>
  <c r="I196" i="6"/>
  <c r="H196" i="6"/>
  <c r="K196" i="6" s="1"/>
  <c r="J195" i="6"/>
  <c r="I195" i="6"/>
  <c r="H195" i="6"/>
  <c r="K195" i="6" s="1"/>
  <c r="J194" i="6"/>
  <c r="I194" i="6"/>
  <c r="H194" i="6"/>
  <c r="K194" i="6" s="1"/>
  <c r="J193" i="6"/>
  <c r="I193" i="6"/>
  <c r="H193" i="6"/>
  <c r="K193" i="6" s="1"/>
  <c r="J192" i="6"/>
  <c r="I192" i="6"/>
  <c r="H192" i="6"/>
  <c r="K192" i="6" s="1"/>
  <c r="J191" i="6"/>
  <c r="I191" i="6"/>
  <c r="H191" i="6"/>
  <c r="K191" i="6" s="1"/>
  <c r="J190" i="6"/>
  <c r="I190" i="6"/>
  <c r="H190" i="6"/>
  <c r="K190" i="6" s="1"/>
  <c r="J189" i="6"/>
  <c r="I189" i="6"/>
  <c r="H189" i="6"/>
  <c r="K189" i="6" s="1"/>
  <c r="J188" i="6"/>
  <c r="I188" i="6"/>
  <c r="H188" i="6"/>
  <c r="K188" i="6" s="1"/>
  <c r="J187" i="6"/>
  <c r="I187" i="6"/>
  <c r="H187" i="6"/>
  <c r="K187" i="6" s="1"/>
  <c r="J186" i="6"/>
  <c r="I186" i="6"/>
  <c r="H186" i="6"/>
  <c r="K186" i="6" s="1"/>
  <c r="J185" i="6"/>
  <c r="I185" i="6"/>
  <c r="H185" i="6"/>
  <c r="K185" i="6" s="1"/>
  <c r="J184" i="6"/>
  <c r="I184" i="6"/>
  <c r="H184" i="6"/>
  <c r="K184" i="6" s="1"/>
  <c r="J183" i="6"/>
  <c r="I183" i="6"/>
  <c r="H183" i="6"/>
  <c r="K183" i="6" s="1"/>
  <c r="J182" i="6"/>
  <c r="I182" i="6"/>
  <c r="H182" i="6"/>
  <c r="K182" i="6" s="1"/>
  <c r="J181" i="6"/>
  <c r="I181" i="6"/>
  <c r="H181" i="6"/>
  <c r="K181" i="6" s="1"/>
  <c r="J180" i="6"/>
  <c r="I180" i="6"/>
  <c r="H180" i="6"/>
  <c r="K180" i="6" s="1"/>
  <c r="J179" i="6"/>
  <c r="I179" i="6"/>
  <c r="H179" i="6"/>
  <c r="K179" i="6" s="1"/>
  <c r="J178" i="6"/>
  <c r="I178" i="6"/>
  <c r="H178" i="6"/>
  <c r="K178" i="6" s="1"/>
  <c r="J177" i="6"/>
  <c r="I177" i="6"/>
  <c r="H177" i="6"/>
  <c r="K177" i="6" s="1"/>
  <c r="J176" i="6"/>
  <c r="I176" i="6"/>
  <c r="H176" i="6"/>
  <c r="K176" i="6" s="1"/>
  <c r="J175" i="6"/>
  <c r="I175" i="6"/>
  <c r="H175" i="6"/>
  <c r="K175" i="6" s="1"/>
  <c r="J174" i="6"/>
  <c r="I174" i="6"/>
  <c r="H174" i="6"/>
  <c r="K174" i="6" s="1"/>
  <c r="J173" i="6"/>
  <c r="I173" i="6"/>
  <c r="H173" i="6"/>
  <c r="K173" i="6" s="1"/>
  <c r="J172" i="6"/>
  <c r="I172" i="6"/>
  <c r="H172" i="6"/>
  <c r="K172" i="6" s="1"/>
  <c r="J171" i="6"/>
  <c r="I171" i="6"/>
  <c r="H171" i="6"/>
  <c r="K171" i="6" s="1"/>
  <c r="J170" i="6"/>
  <c r="I170" i="6"/>
  <c r="H170" i="6"/>
  <c r="K170" i="6" s="1"/>
  <c r="J169" i="6"/>
  <c r="I169" i="6"/>
  <c r="H169" i="6"/>
  <c r="K169" i="6" s="1"/>
  <c r="J168" i="6"/>
  <c r="I168" i="6"/>
  <c r="H168" i="6"/>
  <c r="K168" i="6" s="1"/>
  <c r="J167" i="6"/>
  <c r="I167" i="6"/>
  <c r="H167" i="6"/>
  <c r="K167" i="6" s="1"/>
  <c r="J166" i="6"/>
  <c r="I166" i="6"/>
  <c r="H166" i="6"/>
  <c r="K166" i="6" s="1"/>
  <c r="J165" i="6"/>
  <c r="I165" i="6"/>
  <c r="H165" i="6"/>
  <c r="K165" i="6" s="1"/>
  <c r="J164" i="6"/>
  <c r="I164" i="6"/>
  <c r="H164" i="6"/>
  <c r="K164" i="6" s="1"/>
  <c r="J163" i="6"/>
  <c r="I163" i="6"/>
  <c r="H163" i="6"/>
  <c r="K163" i="6" s="1"/>
  <c r="J162" i="6"/>
  <c r="I162" i="6"/>
  <c r="H162" i="6"/>
  <c r="K162" i="6" s="1"/>
  <c r="J161" i="6"/>
  <c r="I161" i="6"/>
  <c r="H161" i="6"/>
  <c r="K161" i="6" s="1"/>
  <c r="J160" i="6"/>
  <c r="I160" i="6"/>
  <c r="H160" i="6"/>
  <c r="K160" i="6" s="1"/>
  <c r="J159" i="6"/>
  <c r="I159" i="6"/>
  <c r="H159" i="6"/>
  <c r="K159" i="6" s="1"/>
  <c r="J158" i="6"/>
  <c r="I158" i="6"/>
  <c r="H158" i="6"/>
  <c r="K158" i="6" s="1"/>
  <c r="J157" i="6"/>
  <c r="I157" i="6"/>
  <c r="H157" i="6"/>
  <c r="K157" i="6" s="1"/>
  <c r="J156" i="6"/>
  <c r="I156" i="6"/>
  <c r="H156" i="6"/>
  <c r="K156" i="6" s="1"/>
  <c r="J155" i="6"/>
  <c r="I155" i="6"/>
  <c r="H155" i="6"/>
  <c r="K155" i="6" s="1"/>
  <c r="J154" i="6"/>
  <c r="I154" i="6"/>
  <c r="H154" i="6"/>
  <c r="K154" i="6" s="1"/>
  <c r="J153" i="6"/>
  <c r="I153" i="6"/>
  <c r="H153" i="6"/>
  <c r="K153" i="6" s="1"/>
  <c r="J152" i="6"/>
  <c r="I152" i="6"/>
  <c r="H152" i="6"/>
  <c r="K152" i="6" s="1"/>
  <c r="J151" i="6"/>
  <c r="I151" i="6"/>
  <c r="H151" i="6"/>
  <c r="K151" i="6" s="1"/>
  <c r="J150" i="6"/>
  <c r="I150" i="6"/>
  <c r="H150" i="6"/>
  <c r="K150" i="6" s="1"/>
  <c r="J149" i="6"/>
  <c r="I149" i="6"/>
  <c r="H149" i="6"/>
  <c r="K149" i="6" s="1"/>
  <c r="J148" i="6"/>
  <c r="I148" i="6"/>
  <c r="H148" i="6"/>
  <c r="K148" i="6" s="1"/>
  <c r="J147" i="6"/>
  <c r="I147" i="6"/>
  <c r="H147" i="6"/>
  <c r="K147" i="6" s="1"/>
  <c r="J146" i="6"/>
  <c r="I146" i="6"/>
  <c r="H146" i="6"/>
  <c r="K146" i="6" s="1"/>
  <c r="J145" i="6"/>
  <c r="I145" i="6"/>
  <c r="H145" i="6"/>
  <c r="K145" i="6" s="1"/>
  <c r="J144" i="6"/>
  <c r="I144" i="6"/>
  <c r="H144" i="6"/>
  <c r="K144" i="6" s="1"/>
  <c r="J143" i="6"/>
  <c r="I143" i="6"/>
  <c r="H143" i="6"/>
  <c r="K143" i="6" s="1"/>
  <c r="J142" i="6"/>
  <c r="I142" i="6"/>
  <c r="H142" i="6"/>
  <c r="K142" i="6" s="1"/>
  <c r="J141" i="6"/>
  <c r="I141" i="6"/>
  <c r="H141" i="6"/>
  <c r="K141" i="6" s="1"/>
  <c r="J140" i="6"/>
  <c r="I140" i="6"/>
  <c r="H140" i="6"/>
  <c r="K140" i="6" s="1"/>
  <c r="J139" i="6"/>
  <c r="I139" i="6"/>
  <c r="H139" i="6"/>
  <c r="K139" i="6" s="1"/>
  <c r="J138" i="6"/>
  <c r="I138" i="6"/>
  <c r="H138" i="6"/>
  <c r="K138" i="6" s="1"/>
  <c r="J137" i="6"/>
  <c r="I137" i="6"/>
  <c r="H137" i="6"/>
  <c r="K137" i="6" s="1"/>
  <c r="J136" i="6"/>
  <c r="I136" i="6"/>
  <c r="H136" i="6"/>
  <c r="K136" i="6" s="1"/>
  <c r="J135" i="6"/>
  <c r="I135" i="6"/>
  <c r="H135" i="6"/>
  <c r="K135" i="6" s="1"/>
  <c r="J134" i="6"/>
  <c r="I134" i="6"/>
  <c r="H134" i="6"/>
  <c r="K134" i="6" s="1"/>
  <c r="J133" i="6"/>
  <c r="I133" i="6"/>
  <c r="H133" i="6"/>
  <c r="K133" i="6" s="1"/>
  <c r="J132" i="6"/>
  <c r="I132" i="6"/>
  <c r="H132" i="6"/>
  <c r="K132" i="6" s="1"/>
  <c r="J131" i="6"/>
  <c r="I131" i="6"/>
  <c r="H131" i="6"/>
  <c r="K131" i="6" s="1"/>
  <c r="J130" i="6"/>
  <c r="I130" i="6"/>
  <c r="H130" i="6"/>
  <c r="K130" i="6" s="1"/>
  <c r="J129" i="6"/>
  <c r="I129" i="6"/>
  <c r="H129" i="6"/>
  <c r="K129" i="6" s="1"/>
  <c r="J128" i="6"/>
  <c r="I128" i="6"/>
  <c r="H128" i="6"/>
  <c r="K128" i="6" s="1"/>
  <c r="J127" i="6"/>
  <c r="I127" i="6"/>
  <c r="H127" i="6"/>
  <c r="K127" i="6" s="1"/>
  <c r="J126" i="6"/>
  <c r="I126" i="6"/>
  <c r="H126" i="6"/>
  <c r="K126" i="6" s="1"/>
  <c r="J125" i="6"/>
  <c r="I125" i="6"/>
  <c r="H125" i="6"/>
  <c r="K125" i="6" s="1"/>
  <c r="J124" i="6"/>
  <c r="I124" i="6"/>
  <c r="H124" i="6"/>
  <c r="K124" i="6" s="1"/>
  <c r="J123" i="6"/>
  <c r="I123" i="6"/>
  <c r="H123" i="6"/>
  <c r="K123" i="6" s="1"/>
  <c r="J122" i="6"/>
  <c r="I122" i="6"/>
  <c r="H122" i="6"/>
  <c r="K122" i="6" s="1"/>
  <c r="J121" i="6"/>
  <c r="I121" i="6"/>
  <c r="H121" i="6"/>
  <c r="K121" i="6" s="1"/>
  <c r="J120" i="6"/>
  <c r="I120" i="6"/>
  <c r="H120" i="6"/>
  <c r="K120" i="6" s="1"/>
  <c r="J119" i="6"/>
  <c r="I119" i="6"/>
  <c r="H119" i="6"/>
  <c r="K119" i="6" s="1"/>
  <c r="J118" i="6"/>
  <c r="I118" i="6"/>
  <c r="H118" i="6"/>
  <c r="K118" i="6" s="1"/>
  <c r="J117" i="6"/>
  <c r="I117" i="6"/>
  <c r="H117" i="6"/>
  <c r="K117" i="6" s="1"/>
  <c r="J116" i="6"/>
  <c r="I116" i="6"/>
  <c r="H116" i="6"/>
  <c r="K116" i="6" s="1"/>
  <c r="J115" i="6"/>
  <c r="I115" i="6"/>
  <c r="H115" i="6"/>
  <c r="K115" i="6" s="1"/>
  <c r="J114" i="6"/>
  <c r="I114" i="6"/>
  <c r="H114" i="6"/>
  <c r="K114" i="6" s="1"/>
  <c r="J113" i="6"/>
  <c r="I113" i="6"/>
  <c r="H113" i="6"/>
  <c r="K113" i="6" s="1"/>
  <c r="J112" i="6"/>
  <c r="I112" i="6"/>
  <c r="H112" i="6"/>
  <c r="K112" i="6" s="1"/>
  <c r="J111" i="6"/>
  <c r="I111" i="6"/>
  <c r="H111" i="6"/>
  <c r="K111" i="6" s="1"/>
  <c r="J110" i="6"/>
  <c r="I110" i="6"/>
  <c r="H110" i="6"/>
  <c r="K110" i="6" s="1"/>
  <c r="J109" i="6"/>
  <c r="I109" i="6"/>
  <c r="H109" i="6"/>
  <c r="K109" i="6" s="1"/>
  <c r="J108" i="6"/>
  <c r="I108" i="6"/>
  <c r="H108" i="6"/>
  <c r="K108" i="6" s="1"/>
  <c r="J107" i="6"/>
  <c r="I107" i="6"/>
  <c r="H107" i="6"/>
  <c r="K107" i="6" s="1"/>
  <c r="J106" i="6"/>
  <c r="I106" i="6"/>
  <c r="H106" i="6"/>
  <c r="K106" i="6" s="1"/>
  <c r="J105" i="6"/>
  <c r="I105" i="6"/>
  <c r="H105" i="6"/>
  <c r="K105" i="6" s="1"/>
  <c r="J104" i="6"/>
  <c r="I104" i="6"/>
  <c r="H104" i="6"/>
  <c r="K104" i="6" s="1"/>
  <c r="J103" i="6"/>
  <c r="I103" i="6"/>
  <c r="H103" i="6"/>
  <c r="K103" i="6" s="1"/>
  <c r="J102" i="6"/>
  <c r="I102" i="6"/>
  <c r="H102" i="6"/>
  <c r="K102" i="6" s="1"/>
  <c r="J101" i="6"/>
  <c r="I101" i="6"/>
  <c r="H101" i="6"/>
  <c r="K101" i="6" s="1"/>
  <c r="J100" i="6"/>
  <c r="I100" i="6"/>
  <c r="H100" i="6"/>
  <c r="K100" i="6" s="1"/>
  <c r="J99" i="6"/>
  <c r="I99" i="6"/>
  <c r="H99" i="6"/>
  <c r="K99" i="6" s="1"/>
  <c r="J98" i="6"/>
  <c r="I98" i="6"/>
  <c r="H98" i="6"/>
  <c r="K98" i="6" s="1"/>
  <c r="J97" i="6"/>
  <c r="I97" i="6"/>
  <c r="H97" i="6"/>
  <c r="K97" i="6" s="1"/>
  <c r="J96" i="6"/>
  <c r="I96" i="6"/>
  <c r="H96" i="6"/>
  <c r="K96" i="6" s="1"/>
  <c r="J95" i="6"/>
  <c r="I95" i="6"/>
  <c r="H95" i="6"/>
  <c r="K95" i="6" s="1"/>
  <c r="J94" i="6"/>
  <c r="I94" i="6"/>
  <c r="H94" i="6"/>
  <c r="K94" i="6" s="1"/>
  <c r="J93" i="6"/>
  <c r="I93" i="6"/>
  <c r="H93" i="6"/>
  <c r="K93" i="6" s="1"/>
  <c r="J92" i="6"/>
  <c r="I92" i="6"/>
  <c r="H92" i="6"/>
  <c r="K92" i="6" s="1"/>
  <c r="J91" i="6"/>
  <c r="I91" i="6"/>
  <c r="H91" i="6"/>
  <c r="K91" i="6" s="1"/>
  <c r="J90" i="6"/>
  <c r="I90" i="6"/>
  <c r="H90" i="6"/>
  <c r="K90" i="6" s="1"/>
  <c r="J89" i="6"/>
  <c r="I89" i="6"/>
  <c r="H89" i="6"/>
  <c r="K89" i="6" s="1"/>
  <c r="J88" i="6"/>
  <c r="I88" i="6"/>
  <c r="H88" i="6"/>
  <c r="K88" i="6" s="1"/>
  <c r="J87" i="6"/>
  <c r="I87" i="6"/>
  <c r="H87" i="6"/>
  <c r="K87" i="6" s="1"/>
  <c r="J86" i="6"/>
  <c r="I86" i="6"/>
  <c r="H86" i="6"/>
  <c r="K86" i="6" s="1"/>
  <c r="J85" i="6"/>
  <c r="I85" i="6"/>
  <c r="H85" i="6"/>
  <c r="K85" i="6" s="1"/>
  <c r="J84" i="6"/>
  <c r="I84" i="6"/>
  <c r="H84" i="6"/>
  <c r="K84" i="6" s="1"/>
  <c r="J83" i="6"/>
  <c r="I83" i="6"/>
  <c r="H83" i="6"/>
  <c r="K83" i="6" s="1"/>
  <c r="J82" i="6"/>
  <c r="I82" i="6"/>
  <c r="H82" i="6"/>
  <c r="K82" i="6" s="1"/>
  <c r="J81" i="6"/>
  <c r="I81" i="6"/>
  <c r="H81" i="6"/>
  <c r="K81" i="6" s="1"/>
  <c r="J80" i="6"/>
  <c r="I80" i="6"/>
  <c r="H80" i="6"/>
  <c r="K80" i="6" s="1"/>
  <c r="J79" i="6"/>
  <c r="I79" i="6"/>
  <c r="H79" i="6"/>
  <c r="K79" i="6" s="1"/>
  <c r="J78" i="6"/>
  <c r="I78" i="6"/>
  <c r="H78" i="6"/>
  <c r="K78" i="6" s="1"/>
  <c r="J77" i="6"/>
  <c r="I77" i="6"/>
  <c r="H77" i="6"/>
  <c r="K77" i="6" s="1"/>
  <c r="J76" i="6"/>
  <c r="I76" i="6"/>
  <c r="H76" i="6"/>
  <c r="K76" i="6" s="1"/>
  <c r="J75" i="6"/>
  <c r="I75" i="6"/>
  <c r="H75" i="6"/>
  <c r="K75" i="6" s="1"/>
  <c r="J74" i="6"/>
  <c r="I74" i="6"/>
  <c r="H74" i="6"/>
  <c r="K74" i="6" s="1"/>
  <c r="J73" i="6"/>
  <c r="I73" i="6"/>
  <c r="H73" i="6"/>
  <c r="K73" i="6" s="1"/>
  <c r="J72" i="6"/>
  <c r="I72" i="6"/>
  <c r="H72" i="6"/>
  <c r="K72" i="6" s="1"/>
  <c r="J71" i="6"/>
  <c r="I71" i="6"/>
  <c r="H71" i="6"/>
  <c r="K71" i="6" s="1"/>
  <c r="J70" i="6"/>
  <c r="I70" i="6"/>
  <c r="H70" i="6"/>
  <c r="K70" i="6" s="1"/>
  <c r="J69" i="6"/>
  <c r="I69" i="6"/>
  <c r="H69" i="6"/>
  <c r="K69" i="6" s="1"/>
  <c r="J68" i="6"/>
  <c r="I68" i="6"/>
  <c r="H68" i="6"/>
  <c r="K68" i="6" s="1"/>
  <c r="J67" i="6"/>
  <c r="I67" i="6"/>
  <c r="H67" i="6"/>
  <c r="K67" i="6" s="1"/>
  <c r="J66" i="6"/>
  <c r="I66" i="6"/>
  <c r="H66" i="6"/>
  <c r="K66" i="6" s="1"/>
  <c r="J65" i="6"/>
  <c r="I65" i="6"/>
  <c r="H65" i="6"/>
  <c r="K65" i="6" s="1"/>
  <c r="J64" i="6"/>
  <c r="I64" i="6"/>
  <c r="H64" i="6"/>
  <c r="K64" i="6" s="1"/>
  <c r="J63" i="6"/>
  <c r="I63" i="6"/>
  <c r="H63" i="6"/>
  <c r="K63" i="6" s="1"/>
  <c r="J62" i="6"/>
  <c r="I62" i="6"/>
  <c r="H62" i="6"/>
  <c r="K62" i="6" s="1"/>
  <c r="J61" i="6"/>
  <c r="I61" i="6"/>
  <c r="H61" i="6"/>
  <c r="K61" i="6" s="1"/>
  <c r="J60" i="6"/>
  <c r="I60" i="6"/>
  <c r="H60" i="6"/>
  <c r="K60" i="6" s="1"/>
  <c r="J59" i="6"/>
  <c r="I59" i="6"/>
  <c r="H59" i="6"/>
  <c r="K59" i="6" s="1"/>
  <c r="J58" i="6"/>
  <c r="I58" i="6"/>
  <c r="H58" i="6"/>
  <c r="K58" i="6" s="1"/>
  <c r="J57" i="6"/>
  <c r="I57" i="6"/>
  <c r="H57" i="6"/>
  <c r="K57" i="6" s="1"/>
  <c r="J56" i="6"/>
  <c r="I56" i="6"/>
  <c r="H56" i="6"/>
  <c r="K56" i="6" s="1"/>
  <c r="J55" i="6"/>
  <c r="I55" i="6"/>
  <c r="H55" i="6"/>
  <c r="K55" i="6" s="1"/>
  <c r="J54" i="6"/>
  <c r="I54" i="6"/>
  <c r="H54" i="6"/>
  <c r="K54" i="6" s="1"/>
  <c r="J53" i="6"/>
  <c r="I53" i="6"/>
  <c r="H53" i="6"/>
  <c r="K53" i="6" s="1"/>
  <c r="J52" i="6"/>
  <c r="I52" i="6"/>
  <c r="H52" i="6"/>
  <c r="K52" i="6" s="1"/>
  <c r="J51" i="6"/>
  <c r="I51" i="6"/>
  <c r="H51" i="6"/>
  <c r="K51" i="6" s="1"/>
  <c r="J50" i="6"/>
  <c r="I50" i="6"/>
  <c r="H50" i="6"/>
  <c r="K50" i="6" s="1"/>
  <c r="J49" i="6"/>
  <c r="I49" i="6"/>
  <c r="H49" i="6"/>
  <c r="K49" i="6" s="1"/>
  <c r="J48" i="6"/>
  <c r="I48" i="6"/>
  <c r="H48" i="6"/>
  <c r="K48" i="6" s="1"/>
  <c r="J47" i="6"/>
  <c r="I47" i="6"/>
  <c r="H47" i="6"/>
  <c r="K47" i="6" s="1"/>
  <c r="J46" i="6"/>
  <c r="I46" i="6"/>
  <c r="H46" i="6"/>
  <c r="K46" i="6" s="1"/>
  <c r="J45" i="6"/>
  <c r="I45" i="6"/>
  <c r="H45" i="6"/>
  <c r="K45" i="6" s="1"/>
  <c r="J44" i="6"/>
  <c r="I44" i="6"/>
  <c r="H44" i="6"/>
  <c r="K44" i="6" s="1"/>
  <c r="J43" i="6"/>
  <c r="I43" i="6"/>
  <c r="H43" i="6"/>
  <c r="K43" i="6" s="1"/>
  <c r="J42" i="6"/>
  <c r="I42" i="6"/>
  <c r="H42" i="6"/>
  <c r="K42" i="6" s="1"/>
  <c r="J41" i="6"/>
  <c r="I41" i="6"/>
  <c r="H41" i="6"/>
  <c r="K41" i="6" s="1"/>
  <c r="J40" i="6"/>
  <c r="I40" i="6"/>
  <c r="H40" i="6"/>
  <c r="K40" i="6" s="1"/>
  <c r="J39" i="6"/>
  <c r="I39" i="6"/>
  <c r="H39" i="6"/>
  <c r="K39" i="6" s="1"/>
  <c r="J38" i="6"/>
  <c r="I38" i="6"/>
  <c r="H38" i="6"/>
  <c r="K38" i="6" s="1"/>
  <c r="J37" i="6"/>
  <c r="I37" i="6"/>
  <c r="H37" i="6"/>
  <c r="K37" i="6" s="1"/>
  <c r="J36" i="6"/>
  <c r="I36" i="6"/>
  <c r="H36" i="6"/>
  <c r="K36" i="6" s="1"/>
  <c r="J35" i="6"/>
  <c r="I35" i="6"/>
  <c r="H35" i="6"/>
  <c r="K35" i="6" s="1"/>
  <c r="J34" i="6"/>
  <c r="I34" i="6"/>
  <c r="H34" i="6"/>
  <c r="K34" i="6" s="1"/>
  <c r="J33" i="6"/>
  <c r="I33" i="6"/>
  <c r="H33" i="6"/>
  <c r="K33" i="6" s="1"/>
  <c r="J32" i="6"/>
  <c r="I32" i="6"/>
  <c r="H32" i="6"/>
  <c r="K32" i="6" s="1"/>
  <c r="J31" i="6"/>
  <c r="I31" i="6"/>
  <c r="H31" i="6"/>
  <c r="K31" i="6" s="1"/>
  <c r="J30" i="6"/>
  <c r="I30" i="6"/>
  <c r="H30" i="6"/>
  <c r="K30" i="6" s="1"/>
  <c r="J29" i="6"/>
  <c r="I29" i="6"/>
  <c r="H29" i="6"/>
  <c r="K29" i="6" s="1"/>
  <c r="J28" i="6"/>
  <c r="I28" i="6"/>
  <c r="H28" i="6"/>
  <c r="K28" i="6" s="1"/>
  <c r="J27" i="6"/>
  <c r="I27" i="6"/>
  <c r="H27" i="6"/>
  <c r="K27" i="6" s="1"/>
  <c r="J26" i="6"/>
  <c r="I26" i="6"/>
  <c r="H26" i="6"/>
  <c r="K26" i="6" s="1"/>
  <c r="J25" i="6"/>
  <c r="I25" i="6"/>
  <c r="H25" i="6"/>
  <c r="K25" i="6" s="1"/>
  <c r="J24" i="6"/>
  <c r="I24" i="6"/>
  <c r="H24" i="6"/>
  <c r="K24" i="6" s="1"/>
  <c r="J23" i="6"/>
  <c r="I23" i="6"/>
  <c r="H23" i="6"/>
  <c r="K23" i="6" s="1"/>
  <c r="J22" i="6"/>
  <c r="I22" i="6"/>
  <c r="H22" i="6"/>
  <c r="K22" i="6" s="1"/>
  <c r="J21" i="6"/>
  <c r="I21" i="6"/>
  <c r="H21" i="6"/>
  <c r="K21" i="6" s="1"/>
  <c r="J20" i="6"/>
  <c r="I20" i="6"/>
  <c r="H20" i="6"/>
  <c r="K20" i="6" s="1"/>
  <c r="J19" i="6"/>
  <c r="I19" i="6"/>
  <c r="H19" i="6"/>
  <c r="K19" i="6" s="1"/>
  <c r="J18" i="6"/>
  <c r="I18" i="6"/>
  <c r="H18" i="6"/>
  <c r="K18" i="6" s="1"/>
  <c r="J17" i="6"/>
  <c r="I17" i="6"/>
  <c r="H17" i="6"/>
  <c r="K17" i="6" s="1"/>
  <c r="J16" i="6"/>
  <c r="I16" i="6"/>
  <c r="H16" i="6"/>
  <c r="K16" i="6" s="1"/>
  <c r="J15" i="6"/>
  <c r="I15" i="6"/>
  <c r="H15" i="6"/>
  <c r="K15" i="6" s="1"/>
  <c r="J14" i="6"/>
  <c r="I14" i="6"/>
  <c r="H14" i="6"/>
  <c r="K14" i="6" s="1"/>
  <c r="J13" i="6"/>
  <c r="I13" i="6"/>
  <c r="H13" i="6"/>
  <c r="K13" i="6" s="1"/>
  <c r="J12" i="6"/>
  <c r="I12" i="6"/>
  <c r="H12" i="6"/>
  <c r="K12" i="6" s="1"/>
  <c r="J11" i="6"/>
  <c r="I11" i="6"/>
  <c r="H11" i="6"/>
  <c r="K11" i="6" s="1"/>
  <c r="J10" i="6"/>
  <c r="I10" i="6"/>
  <c r="H10" i="6"/>
  <c r="K10" i="6" s="1"/>
  <c r="J9" i="6"/>
  <c r="I9" i="6"/>
  <c r="H9" i="6"/>
  <c r="K9" i="6" s="1"/>
  <c r="J8" i="6"/>
  <c r="I8" i="6"/>
  <c r="H8" i="6"/>
  <c r="K8" i="6" s="1"/>
  <c r="J7" i="6"/>
  <c r="I7" i="6"/>
  <c r="H7" i="6"/>
  <c r="K7" i="6" s="1"/>
  <c r="J6" i="6"/>
  <c r="I6" i="6"/>
  <c r="H6" i="6"/>
  <c r="K6" i="6" s="1"/>
  <c r="H5" i="6"/>
  <c r="H4" i="6"/>
  <c r="L203" i="4"/>
  <c r="K203" i="4"/>
  <c r="M203" i="4" s="1"/>
  <c r="N203" i="4" s="1"/>
  <c r="L202" i="4"/>
  <c r="K202" i="4"/>
  <c r="M202" i="4" s="1"/>
  <c r="N202" i="4" s="1"/>
  <c r="L201" i="4"/>
  <c r="K201" i="4"/>
  <c r="M201" i="4" s="1"/>
  <c r="N201" i="4" s="1"/>
  <c r="L200" i="4"/>
  <c r="K200" i="4"/>
  <c r="M200" i="4" s="1"/>
  <c r="N200" i="4" s="1"/>
  <c r="L199" i="4"/>
  <c r="K199" i="4"/>
  <c r="M199" i="4" s="1"/>
  <c r="N199" i="4" s="1"/>
  <c r="L198" i="4"/>
  <c r="K198" i="4"/>
  <c r="M198" i="4" s="1"/>
  <c r="N198" i="4" s="1"/>
  <c r="L197" i="4"/>
  <c r="K197" i="4"/>
  <c r="M197" i="4" s="1"/>
  <c r="N197" i="4" s="1"/>
  <c r="L196" i="4"/>
  <c r="K196" i="4"/>
  <c r="M196" i="4" s="1"/>
  <c r="N196" i="4" s="1"/>
  <c r="L195" i="4"/>
  <c r="K195" i="4"/>
  <c r="M195" i="4" s="1"/>
  <c r="N195" i="4" s="1"/>
  <c r="L194" i="4"/>
  <c r="K194" i="4"/>
  <c r="M194" i="4" s="1"/>
  <c r="N194" i="4" s="1"/>
  <c r="L193" i="4"/>
  <c r="K193" i="4"/>
  <c r="M193" i="4" s="1"/>
  <c r="N193" i="4" s="1"/>
  <c r="L192" i="4"/>
  <c r="K192" i="4"/>
  <c r="M192" i="4" s="1"/>
  <c r="N192" i="4" s="1"/>
  <c r="L191" i="4"/>
  <c r="K191" i="4"/>
  <c r="M191" i="4" s="1"/>
  <c r="N191" i="4" s="1"/>
  <c r="L190" i="4"/>
  <c r="K190" i="4"/>
  <c r="M190" i="4" s="1"/>
  <c r="N190" i="4" s="1"/>
  <c r="L189" i="4"/>
  <c r="K189" i="4"/>
  <c r="M189" i="4" s="1"/>
  <c r="N189" i="4" s="1"/>
  <c r="L188" i="4"/>
  <c r="K188" i="4"/>
  <c r="M188" i="4" s="1"/>
  <c r="N188" i="4" s="1"/>
  <c r="L187" i="4"/>
  <c r="K187" i="4"/>
  <c r="M187" i="4" s="1"/>
  <c r="N187" i="4" s="1"/>
  <c r="L186" i="4"/>
  <c r="K186" i="4"/>
  <c r="M186" i="4" s="1"/>
  <c r="N186" i="4" s="1"/>
  <c r="L185" i="4"/>
  <c r="K185" i="4"/>
  <c r="M185" i="4" s="1"/>
  <c r="N185" i="4" s="1"/>
  <c r="L184" i="4"/>
  <c r="K184" i="4"/>
  <c r="M184" i="4" s="1"/>
  <c r="N184" i="4" s="1"/>
  <c r="L183" i="4"/>
  <c r="K183" i="4"/>
  <c r="M183" i="4" s="1"/>
  <c r="N183" i="4" s="1"/>
  <c r="L182" i="4"/>
  <c r="K182" i="4"/>
  <c r="M182" i="4" s="1"/>
  <c r="N182" i="4" s="1"/>
  <c r="L181" i="4"/>
  <c r="K181" i="4"/>
  <c r="M181" i="4" s="1"/>
  <c r="N181" i="4" s="1"/>
  <c r="L180" i="4"/>
  <c r="K180" i="4"/>
  <c r="M180" i="4" s="1"/>
  <c r="N180" i="4" s="1"/>
  <c r="L179" i="4"/>
  <c r="K179" i="4"/>
  <c r="M179" i="4" s="1"/>
  <c r="N179" i="4" s="1"/>
  <c r="L178" i="4"/>
  <c r="K178" i="4"/>
  <c r="M178" i="4" s="1"/>
  <c r="N178" i="4" s="1"/>
  <c r="L177" i="4"/>
  <c r="K177" i="4"/>
  <c r="M177" i="4" s="1"/>
  <c r="N177" i="4" s="1"/>
  <c r="L176" i="4"/>
  <c r="K176" i="4"/>
  <c r="M176" i="4" s="1"/>
  <c r="N176" i="4" s="1"/>
  <c r="L175" i="4"/>
  <c r="K175" i="4"/>
  <c r="M175" i="4" s="1"/>
  <c r="N175" i="4" s="1"/>
  <c r="L174" i="4"/>
  <c r="K174" i="4"/>
  <c r="M174" i="4" s="1"/>
  <c r="N174" i="4" s="1"/>
  <c r="L173" i="4"/>
  <c r="K173" i="4"/>
  <c r="M173" i="4" s="1"/>
  <c r="N173" i="4" s="1"/>
  <c r="L172" i="4"/>
  <c r="K172" i="4"/>
  <c r="M172" i="4" s="1"/>
  <c r="N172" i="4" s="1"/>
  <c r="L171" i="4"/>
  <c r="K171" i="4"/>
  <c r="M171" i="4" s="1"/>
  <c r="N171" i="4" s="1"/>
  <c r="L170" i="4"/>
  <c r="K170" i="4"/>
  <c r="M170" i="4" s="1"/>
  <c r="N170" i="4" s="1"/>
  <c r="L169" i="4"/>
  <c r="K169" i="4"/>
  <c r="M169" i="4" s="1"/>
  <c r="N169" i="4" s="1"/>
  <c r="L168" i="4"/>
  <c r="K168" i="4"/>
  <c r="M168" i="4" s="1"/>
  <c r="N168" i="4" s="1"/>
  <c r="L167" i="4"/>
  <c r="K167" i="4"/>
  <c r="M167" i="4" s="1"/>
  <c r="N167" i="4" s="1"/>
  <c r="L166" i="4"/>
  <c r="K166" i="4"/>
  <c r="M166" i="4" s="1"/>
  <c r="N166" i="4" s="1"/>
  <c r="L165" i="4"/>
  <c r="K165" i="4"/>
  <c r="M165" i="4" s="1"/>
  <c r="N165" i="4" s="1"/>
  <c r="L164" i="4"/>
  <c r="K164" i="4"/>
  <c r="M164" i="4" s="1"/>
  <c r="N164" i="4" s="1"/>
  <c r="L163" i="4"/>
  <c r="K163" i="4"/>
  <c r="M163" i="4" s="1"/>
  <c r="N163" i="4" s="1"/>
  <c r="L162" i="4"/>
  <c r="K162" i="4"/>
  <c r="M162" i="4" s="1"/>
  <c r="N162" i="4" s="1"/>
  <c r="L161" i="4"/>
  <c r="K161" i="4"/>
  <c r="M161" i="4" s="1"/>
  <c r="N161" i="4" s="1"/>
  <c r="L160" i="4"/>
  <c r="K160" i="4"/>
  <c r="M160" i="4" s="1"/>
  <c r="N160" i="4" s="1"/>
  <c r="L159" i="4"/>
  <c r="K159" i="4"/>
  <c r="M159" i="4" s="1"/>
  <c r="N159" i="4" s="1"/>
  <c r="L158" i="4"/>
  <c r="K158" i="4"/>
  <c r="M158" i="4" s="1"/>
  <c r="N158" i="4" s="1"/>
  <c r="L157" i="4"/>
  <c r="K157" i="4"/>
  <c r="M157" i="4" s="1"/>
  <c r="N157" i="4" s="1"/>
  <c r="L156" i="4"/>
  <c r="K156" i="4"/>
  <c r="M156" i="4" s="1"/>
  <c r="N156" i="4" s="1"/>
  <c r="L155" i="4"/>
  <c r="K155" i="4"/>
  <c r="M155" i="4" s="1"/>
  <c r="N155" i="4" s="1"/>
  <c r="L154" i="4"/>
  <c r="K154" i="4"/>
  <c r="M154" i="4" s="1"/>
  <c r="N154" i="4" s="1"/>
  <c r="L153" i="4"/>
  <c r="K153" i="4"/>
  <c r="M153" i="4" s="1"/>
  <c r="N153" i="4" s="1"/>
  <c r="L152" i="4"/>
  <c r="K152" i="4"/>
  <c r="M152" i="4" s="1"/>
  <c r="N152" i="4" s="1"/>
  <c r="L151" i="4"/>
  <c r="K151" i="4"/>
  <c r="M151" i="4" s="1"/>
  <c r="N151" i="4" s="1"/>
  <c r="L150" i="4"/>
  <c r="K150" i="4"/>
  <c r="M150" i="4" s="1"/>
  <c r="N150" i="4" s="1"/>
  <c r="L149" i="4"/>
  <c r="K149" i="4"/>
  <c r="M149" i="4" s="1"/>
  <c r="N149" i="4" s="1"/>
  <c r="L148" i="4"/>
  <c r="K148" i="4"/>
  <c r="M148" i="4" s="1"/>
  <c r="N148" i="4" s="1"/>
  <c r="L147" i="4"/>
  <c r="K147" i="4"/>
  <c r="M147" i="4" s="1"/>
  <c r="N147" i="4" s="1"/>
  <c r="L146" i="4"/>
  <c r="K146" i="4"/>
  <c r="M146" i="4" s="1"/>
  <c r="N146" i="4" s="1"/>
  <c r="L145" i="4"/>
  <c r="K145" i="4"/>
  <c r="M145" i="4" s="1"/>
  <c r="N145" i="4" s="1"/>
  <c r="L144" i="4"/>
  <c r="K144" i="4"/>
  <c r="M144" i="4" s="1"/>
  <c r="N144" i="4" s="1"/>
  <c r="L143" i="4"/>
  <c r="K143" i="4"/>
  <c r="M143" i="4" s="1"/>
  <c r="N143" i="4" s="1"/>
  <c r="L142" i="4"/>
  <c r="K142" i="4"/>
  <c r="M142" i="4" s="1"/>
  <c r="N142" i="4" s="1"/>
  <c r="L141" i="4"/>
  <c r="K141" i="4"/>
  <c r="M141" i="4" s="1"/>
  <c r="N141" i="4" s="1"/>
  <c r="L140" i="4"/>
  <c r="K140" i="4"/>
  <c r="M140" i="4" s="1"/>
  <c r="N140" i="4" s="1"/>
  <c r="L139" i="4"/>
  <c r="K139" i="4"/>
  <c r="M139" i="4" s="1"/>
  <c r="N139" i="4" s="1"/>
  <c r="L138" i="4"/>
  <c r="K138" i="4"/>
  <c r="M138" i="4" s="1"/>
  <c r="N138" i="4" s="1"/>
  <c r="L137" i="4"/>
  <c r="K137" i="4"/>
  <c r="M137" i="4" s="1"/>
  <c r="N137" i="4" s="1"/>
  <c r="L136" i="4"/>
  <c r="K136" i="4"/>
  <c r="M136" i="4" s="1"/>
  <c r="N136" i="4" s="1"/>
  <c r="L135" i="4"/>
  <c r="K135" i="4"/>
  <c r="M135" i="4" s="1"/>
  <c r="N135" i="4" s="1"/>
  <c r="L134" i="4"/>
  <c r="K134" i="4"/>
  <c r="M134" i="4" s="1"/>
  <c r="N134" i="4" s="1"/>
  <c r="L133" i="4"/>
  <c r="K133" i="4"/>
  <c r="M133" i="4" s="1"/>
  <c r="N133" i="4" s="1"/>
  <c r="L132" i="4"/>
  <c r="K132" i="4"/>
  <c r="M132" i="4" s="1"/>
  <c r="N132" i="4" s="1"/>
  <c r="L131" i="4"/>
  <c r="K131" i="4"/>
  <c r="M131" i="4" s="1"/>
  <c r="N131" i="4" s="1"/>
  <c r="L130" i="4"/>
  <c r="K130" i="4"/>
  <c r="M130" i="4" s="1"/>
  <c r="N130" i="4" s="1"/>
  <c r="L129" i="4"/>
  <c r="K129" i="4"/>
  <c r="M129" i="4" s="1"/>
  <c r="N129" i="4" s="1"/>
  <c r="L128" i="4"/>
  <c r="K128" i="4"/>
  <c r="M128" i="4" s="1"/>
  <c r="N128" i="4" s="1"/>
  <c r="L127" i="4"/>
  <c r="K127" i="4"/>
  <c r="M127" i="4" s="1"/>
  <c r="N127" i="4" s="1"/>
  <c r="L126" i="4"/>
  <c r="K126" i="4"/>
  <c r="M126" i="4" s="1"/>
  <c r="N126" i="4" s="1"/>
  <c r="L125" i="4"/>
  <c r="K125" i="4"/>
  <c r="M125" i="4" s="1"/>
  <c r="N125" i="4" s="1"/>
  <c r="L124" i="4"/>
  <c r="K124" i="4"/>
  <c r="M124" i="4" s="1"/>
  <c r="N124" i="4" s="1"/>
  <c r="L123" i="4"/>
  <c r="K123" i="4"/>
  <c r="M123" i="4" s="1"/>
  <c r="N123" i="4" s="1"/>
  <c r="L122" i="4"/>
  <c r="K122" i="4"/>
  <c r="M122" i="4" s="1"/>
  <c r="N122" i="4" s="1"/>
  <c r="L121" i="4"/>
  <c r="K121" i="4"/>
  <c r="M121" i="4" s="1"/>
  <c r="N121" i="4" s="1"/>
  <c r="L120" i="4"/>
  <c r="K120" i="4"/>
  <c r="M120" i="4" s="1"/>
  <c r="N120" i="4" s="1"/>
  <c r="L119" i="4"/>
  <c r="K119" i="4"/>
  <c r="M119" i="4" s="1"/>
  <c r="N119" i="4" s="1"/>
  <c r="L118" i="4"/>
  <c r="K118" i="4"/>
  <c r="M118" i="4" s="1"/>
  <c r="N118" i="4" s="1"/>
  <c r="L117" i="4"/>
  <c r="K117" i="4"/>
  <c r="M117" i="4" s="1"/>
  <c r="N117" i="4" s="1"/>
  <c r="L116" i="4"/>
  <c r="K116" i="4"/>
  <c r="M116" i="4" s="1"/>
  <c r="N116" i="4" s="1"/>
  <c r="L115" i="4"/>
  <c r="K115" i="4"/>
  <c r="M115" i="4" s="1"/>
  <c r="N115" i="4" s="1"/>
  <c r="L114" i="4"/>
  <c r="K114" i="4"/>
  <c r="M114" i="4" s="1"/>
  <c r="N114" i="4" s="1"/>
  <c r="L113" i="4"/>
  <c r="K113" i="4"/>
  <c r="M113" i="4" s="1"/>
  <c r="N113" i="4" s="1"/>
  <c r="L112" i="4"/>
  <c r="K112" i="4"/>
  <c r="M112" i="4" s="1"/>
  <c r="N112" i="4" s="1"/>
  <c r="L111" i="4"/>
  <c r="K111" i="4"/>
  <c r="M111" i="4" s="1"/>
  <c r="N111" i="4" s="1"/>
  <c r="L110" i="4"/>
  <c r="K110" i="4"/>
  <c r="M110" i="4" s="1"/>
  <c r="N110" i="4" s="1"/>
  <c r="L109" i="4"/>
  <c r="K109" i="4"/>
  <c r="M109" i="4" s="1"/>
  <c r="N109" i="4" s="1"/>
  <c r="L108" i="4"/>
  <c r="K108" i="4"/>
  <c r="M108" i="4" s="1"/>
  <c r="N108" i="4" s="1"/>
  <c r="L107" i="4"/>
  <c r="K107" i="4"/>
  <c r="M107" i="4" s="1"/>
  <c r="N107" i="4" s="1"/>
  <c r="L106" i="4"/>
  <c r="K106" i="4"/>
  <c r="M106" i="4" s="1"/>
  <c r="N106" i="4" s="1"/>
  <c r="L105" i="4"/>
  <c r="K105" i="4"/>
  <c r="M105" i="4" s="1"/>
  <c r="N105" i="4" s="1"/>
  <c r="L104" i="4"/>
  <c r="K104" i="4"/>
  <c r="M104" i="4" s="1"/>
  <c r="N104" i="4" s="1"/>
  <c r="L103" i="4"/>
  <c r="K103" i="4"/>
  <c r="M103" i="4" s="1"/>
  <c r="N103" i="4" s="1"/>
  <c r="L102" i="4"/>
  <c r="K102" i="4"/>
  <c r="M102" i="4" s="1"/>
  <c r="N102" i="4" s="1"/>
  <c r="L101" i="4"/>
  <c r="K101" i="4"/>
  <c r="M101" i="4" s="1"/>
  <c r="N101" i="4" s="1"/>
  <c r="L100" i="4"/>
  <c r="K100" i="4"/>
  <c r="M100" i="4" s="1"/>
  <c r="N100" i="4" s="1"/>
  <c r="L99" i="4"/>
  <c r="K99" i="4"/>
  <c r="M99" i="4" s="1"/>
  <c r="N99" i="4" s="1"/>
  <c r="L98" i="4"/>
  <c r="K98" i="4"/>
  <c r="M98" i="4" s="1"/>
  <c r="N98" i="4" s="1"/>
  <c r="L97" i="4"/>
  <c r="K97" i="4"/>
  <c r="M97" i="4" s="1"/>
  <c r="N97" i="4" s="1"/>
  <c r="L96" i="4"/>
  <c r="K96" i="4"/>
  <c r="M96" i="4" s="1"/>
  <c r="N96" i="4" s="1"/>
  <c r="L95" i="4"/>
  <c r="K95" i="4"/>
  <c r="M95" i="4" s="1"/>
  <c r="N95" i="4" s="1"/>
  <c r="L94" i="4"/>
  <c r="K94" i="4"/>
  <c r="M94" i="4" s="1"/>
  <c r="N94" i="4" s="1"/>
  <c r="L93" i="4"/>
  <c r="K93" i="4"/>
  <c r="M93" i="4" s="1"/>
  <c r="N93" i="4" s="1"/>
  <c r="L92" i="4"/>
  <c r="K92" i="4"/>
  <c r="M92" i="4" s="1"/>
  <c r="N92" i="4" s="1"/>
  <c r="L91" i="4"/>
  <c r="K91" i="4"/>
  <c r="M91" i="4" s="1"/>
  <c r="N91" i="4" s="1"/>
  <c r="L90" i="4"/>
  <c r="K90" i="4"/>
  <c r="M90" i="4" s="1"/>
  <c r="N90" i="4" s="1"/>
  <c r="L89" i="4"/>
  <c r="K89" i="4"/>
  <c r="M89" i="4" s="1"/>
  <c r="N89" i="4" s="1"/>
  <c r="L88" i="4"/>
  <c r="K88" i="4"/>
  <c r="M88" i="4" s="1"/>
  <c r="N88" i="4" s="1"/>
  <c r="L87" i="4"/>
  <c r="K87" i="4"/>
  <c r="M87" i="4" s="1"/>
  <c r="N87" i="4" s="1"/>
  <c r="L86" i="4"/>
  <c r="K86" i="4"/>
  <c r="M86" i="4" s="1"/>
  <c r="N86" i="4" s="1"/>
  <c r="L85" i="4"/>
  <c r="K85" i="4"/>
  <c r="M85" i="4" s="1"/>
  <c r="N85" i="4" s="1"/>
  <c r="L84" i="4"/>
  <c r="K84" i="4"/>
  <c r="M84" i="4" s="1"/>
  <c r="N84" i="4" s="1"/>
  <c r="L83" i="4"/>
  <c r="K83" i="4"/>
  <c r="M83" i="4" s="1"/>
  <c r="N83" i="4" s="1"/>
  <c r="L82" i="4"/>
  <c r="K82" i="4"/>
  <c r="M82" i="4" s="1"/>
  <c r="N82" i="4" s="1"/>
  <c r="L81" i="4"/>
  <c r="K81" i="4"/>
  <c r="M81" i="4" s="1"/>
  <c r="N81" i="4" s="1"/>
  <c r="L80" i="4"/>
  <c r="K80" i="4"/>
  <c r="M80" i="4" s="1"/>
  <c r="N80" i="4" s="1"/>
  <c r="L79" i="4"/>
  <c r="K79" i="4"/>
  <c r="M79" i="4" s="1"/>
  <c r="N79" i="4" s="1"/>
  <c r="L78" i="4"/>
  <c r="K78" i="4"/>
  <c r="M78" i="4" s="1"/>
  <c r="N78" i="4" s="1"/>
  <c r="L77" i="4"/>
  <c r="K77" i="4"/>
  <c r="M77" i="4" s="1"/>
  <c r="N77" i="4" s="1"/>
  <c r="L76" i="4"/>
  <c r="K76" i="4"/>
  <c r="M76" i="4" s="1"/>
  <c r="N76" i="4" s="1"/>
  <c r="L75" i="4"/>
  <c r="K75" i="4"/>
  <c r="M75" i="4" s="1"/>
  <c r="N75" i="4" s="1"/>
  <c r="L74" i="4"/>
  <c r="K74" i="4"/>
  <c r="M74" i="4" s="1"/>
  <c r="N74" i="4" s="1"/>
  <c r="L73" i="4"/>
  <c r="K73" i="4"/>
  <c r="M73" i="4" s="1"/>
  <c r="N73" i="4" s="1"/>
  <c r="L72" i="4"/>
  <c r="K72" i="4"/>
  <c r="M72" i="4" s="1"/>
  <c r="N72" i="4" s="1"/>
  <c r="L71" i="4"/>
  <c r="K71" i="4"/>
  <c r="M71" i="4" s="1"/>
  <c r="N71" i="4" s="1"/>
  <c r="L70" i="4"/>
  <c r="K70" i="4"/>
  <c r="M70" i="4" s="1"/>
  <c r="N70" i="4" s="1"/>
  <c r="L69" i="4"/>
  <c r="K69" i="4"/>
  <c r="M69" i="4" s="1"/>
  <c r="N69" i="4" s="1"/>
  <c r="L68" i="4"/>
  <c r="K68" i="4"/>
  <c r="M68" i="4" s="1"/>
  <c r="N68" i="4" s="1"/>
  <c r="L67" i="4"/>
  <c r="K67" i="4"/>
  <c r="M67" i="4" s="1"/>
  <c r="N67" i="4" s="1"/>
  <c r="L66" i="4"/>
  <c r="K66" i="4"/>
  <c r="M66" i="4" s="1"/>
  <c r="N66" i="4" s="1"/>
  <c r="L65" i="4"/>
  <c r="K65" i="4"/>
  <c r="M65" i="4" s="1"/>
  <c r="N65" i="4" s="1"/>
  <c r="L64" i="4"/>
  <c r="K64" i="4"/>
  <c r="M64" i="4" s="1"/>
  <c r="N64" i="4" s="1"/>
  <c r="L63" i="4"/>
  <c r="K63" i="4"/>
  <c r="M63" i="4" s="1"/>
  <c r="N63" i="4" s="1"/>
  <c r="L62" i="4"/>
  <c r="K62" i="4"/>
  <c r="M62" i="4" s="1"/>
  <c r="N62" i="4" s="1"/>
  <c r="L61" i="4"/>
  <c r="K61" i="4"/>
  <c r="M61" i="4" s="1"/>
  <c r="N61" i="4" s="1"/>
  <c r="L60" i="4"/>
  <c r="K60" i="4"/>
  <c r="M60" i="4" s="1"/>
  <c r="N60" i="4" s="1"/>
  <c r="L59" i="4"/>
  <c r="K59" i="4"/>
  <c r="M59" i="4" s="1"/>
  <c r="N59" i="4" s="1"/>
  <c r="L58" i="4"/>
  <c r="K58" i="4"/>
  <c r="M58" i="4" s="1"/>
  <c r="N58" i="4" s="1"/>
  <c r="L57" i="4"/>
  <c r="K57" i="4"/>
  <c r="M57" i="4" s="1"/>
  <c r="N57" i="4" s="1"/>
  <c r="L56" i="4"/>
  <c r="K56" i="4"/>
  <c r="M56" i="4" s="1"/>
  <c r="N56" i="4" s="1"/>
  <c r="L55" i="4"/>
  <c r="K55" i="4"/>
  <c r="M55" i="4" s="1"/>
  <c r="N55" i="4" s="1"/>
  <c r="L54" i="4"/>
  <c r="K54" i="4"/>
  <c r="M54" i="4" s="1"/>
  <c r="N54" i="4" s="1"/>
  <c r="L53" i="4"/>
  <c r="K53" i="4"/>
  <c r="M53" i="4" s="1"/>
  <c r="N53" i="4" s="1"/>
  <c r="L52" i="4"/>
  <c r="K52" i="4"/>
  <c r="M52" i="4" s="1"/>
  <c r="N52" i="4" s="1"/>
  <c r="L51" i="4"/>
  <c r="K51" i="4"/>
  <c r="M51" i="4" s="1"/>
  <c r="N51" i="4" s="1"/>
  <c r="L50" i="4"/>
  <c r="K50" i="4"/>
  <c r="M50" i="4" s="1"/>
  <c r="N50" i="4" s="1"/>
  <c r="L49" i="4"/>
  <c r="K49" i="4"/>
  <c r="M49" i="4" s="1"/>
  <c r="N49" i="4" s="1"/>
  <c r="L48" i="4"/>
  <c r="K48" i="4"/>
  <c r="M48" i="4" s="1"/>
  <c r="N48" i="4" s="1"/>
  <c r="L47" i="4"/>
  <c r="K47" i="4"/>
  <c r="M47" i="4" s="1"/>
  <c r="N47" i="4" s="1"/>
  <c r="L46" i="4"/>
  <c r="K46" i="4"/>
  <c r="M46" i="4" s="1"/>
  <c r="N46" i="4" s="1"/>
  <c r="L45" i="4"/>
  <c r="K45" i="4"/>
  <c r="M45" i="4" s="1"/>
  <c r="N45" i="4" s="1"/>
  <c r="L44" i="4"/>
  <c r="K44" i="4"/>
  <c r="M44" i="4" s="1"/>
  <c r="N44" i="4" s="1"/>
  <c r="L43" i="4"/>
  <c r="K43" i="4"/>
  <c r="M43" i="4" s="1"/>
  <c r="N43" i="4" s="1"/>
  <c r="L42" i="4"/>
  <c r="K42" i="4"/>
  <c r="M42" i="4" s="1"/>
  <c r="N42" i="4" s="1"/>
  <c r="L41" i="4"/>
  <c r="K41" i="4"/>
  <c r="M41" i="4" s="1"/>
  <c r="N41" i="4" s="1"/>
  <c r="L40" i="4"/>
  <c r="K40" i="4"/>
  <c r="M40" i="4" s="1"/>
  <c r="N40" i="4" s="1"/>
  <c r="L39" i="4"/>
  <c r="K39" i="4"/>
  <c r="M39" i="4" s="1"/>
  <c r="N39" i="4" s="1"/>
  <c r="L38" i="4"/>
  <c r="K38" i="4"/>
  <c r="M38" i="4" s="1"/>
  <c r="N38" i="4" s="1"/>
  <c r="L37" i="4"/>
  <c r="K37" i="4"/>
  <c r="M37" i="4" s="1"/>
  <c r="N37" i="4" s="1"/>
  <c r="L36" i="4"/>
  <c r="K36" i="4"/>
  <c r="M36" i="4" s="1"/>
  <c r="N36" i="4" s="1"/>
  <c r="L35" i="4"/>
  <c r="K35" i="4"/>
  <c r="M35" i="4" s="1"/>
  <c r="N35" i="4" s="1"/>
  <c r="L34" i="4"/>
  <c r="K34" i="4"/>
  <c r="M34" i="4" s="1"/>
  <c r="N34" i="4" s="1"/>
  <c r="L33" i="4"/>
  <c r="K33" i="4"/>
  <c r="M33" i="4" s="1"/>
  <c r="N33" i="4" s="1"/>
  <c r="L32" i="4"/>
  <c r="K32" i="4"/>
  <c r="M32" i="4" s="1"/>
  <c r="N32" i="4" s="1"/>
  <c r="L31" i="4"/>
  <c r="K31" i="4"/>
  <c r="M31" i="4" s="1"/>
  <c r="N31" i="4" s="1"/>
  <c r="L30" i="4"/>
  <c r="K30" i="4"/>
  <c r="M30" i="4" s="1"/>
  <c r="N30" i="4" s="1"/>
  <c r="L29" i="4"/>
  <c r="K29" i="4"/>
  <c r="M29" i="4" s="1"/>
  <c r="N29" i="4" s="1"/>
  <c r="L28" i="4"/>
  <c r="K28" i="4"/>
  <c r="M28" i="4" s="1"/>
  <c r="N28" i="4" s="1"/>
  <c r="L27" i="4"/>
  <c r="K27" i="4"/>
  <c r="M27" i="4" s="1"/>
  <c r="N27" i="4" s="1"/>
  <c r="L26" i="4"/>
  <c r="K26" i="4"/>
  <c r="M26" i="4" s="1"/>
  <c r="N26" i="4" s="1"/>
  <c r="L25" i="4"/>
  <c r="K25" i="4"/>
  <c r="M25" i="4" s="1"/>
  <c r="N25" i="4" s="1"/>
  <c r="L24" i="4"/>
  <c r="K24" i="4"/>
  <c r="M24" i="4" s="1"/>
  <c r="N24" i="4" s="1"/>
  <c r="L23" i="4"/>
  <c r="K23" i="4"/>
  <c r="M23" i="4" s="1"/>
  <c r="N23" i="4" s="1"/>
  <c r="L22" i="4"/>
  <c r="K22" i="4"/>
  <c r="M22" i="4" s="1"/>
  <c r="N22" i="4" s="1"/>
  <c r="L21" i="4"/>
  <c r="K21" i="4"/>
  <c r="M21" i="4" s="1"/>
  <c r="N21" i="4" s="1"/>
  <c r="L20" i="4"/>
  <c r="K20" i="4"/>
  <c r="M20" i="4" s="1"/>
  <c r="N20" i="4" s="1"/>
  <c r="L19" i="4"/>
  <c r="K19" i="4"/>
  <c r="M19" i="4" s="1"/>
  <c r="N19" i="4" s="1"/>
  <c r="L18" i="4"/>
  <c r="K18" i="4"/>
  <c r="M18" i="4" s="1"/>
  <c r="N18" i="4" s="1"/>
  <c r="L17" i="4"/>
  <c r="K17" i="4"/>
  <c r="M17" i="4" s="1"/>
  <c r="N17" i="4" s="1"/>
  <c r="L16" i="4"/>
  <c r="K16" i="4"/>
  <c r="M16" i="4" s="1"/>
  <c r="N16" i="4" s="1"/>
  <c r="L15" i="4"/>
  <c r="K15" i="4"/>
  <c r="M15" i="4" s="1"/>
  <c r="N15" i="4" s="1"/>
  <c r="L14" i="4"/>
  <c r="K14" i="4"/>
  <c r="M14" i="4" s="1"/>
  <c r="N14" i="4" s="1"/>
  <c r="L13" i="4"/>
  <c r="K13" i="4"/>
  <c r="M13" i="4" s="1"/>
  <c r="N13" i="4" s="1"/>
  <c r="L12" i="4"/>
  <c r="K12" i="4"/>
  <c r="M12" i="4" s="1"/>
  <c r="N12" i="4" s="1"/>
  <c r="L11" i="4"/>
  <c r="K11" i="4"/>
  <c r="M11" i="4" s="1"/>
  <c r="N11" i="4" s="1"/>
  <c r="L10" i="4"/>
  <c r="K10" i="4"/>
  <c r="M10" i="4" s="1"/>
  <c r="N10" i="4" s="1"/>
  <c r="L9" i="4"/>
  <c r="K9" i="4"/>
  <c r="M9" i="4" s="1"/>
  <c r="N9" i="4" s="1"/>
  <c r="L8" i="4"/>
  <c r="K8" i="4"/>
  <c r="M8" i="4" s="1"/>
  <c r="N8" i="4" s="1"/>
  <c r="L7" i="4"/>
  <c r="K7" i="4"/>
  <c r="M7" i="4" s="1"/>
  <c r="N7" i="4" s="1"/>
  <c r="L6" i="4"/>
  <c r="K6" i="4"/>
  <c r="M6" i="4" s="1"/>
  <c r="N6" i="4" s="1"/>
  <c r="K5" i="4"/>
  <c r="M5" i="4" s="1"/>
  <c r="N5" i="4" s="1"/>
  <c r="K4" i="4"/>
  <c r="M4" i="4" s="1"/>
  <c r="N4" i="4" s="1"/>
  <c r="N203" i="3"/>
  <c r="M203" i="3"/>
  <c r="K203" i="3"/>
  <c r="L203" i="3" s="1"/>
  <c r="J203" i="3"/>
  <c r="N202" i="3"/>
  <c r="M202" i="3"/>
  <c r="K202" i="3"/>
  <c r="L202" i="3" s="1"/>
  <c r="J202" i="3"/>
  <c r="N201" i="3"/>
  <c r="M201" i="3"/>
  <c r="K201" i="3"/>
  <c r="L201" i="3" s="1"/>
  <c r="J201" i="3"/>
  <c r="N200" i="3"/>
  <c r="M200" i="3"/>
  <c r="K200" i="3"/>
  <c r="L200" i="3" s="1"/>
  <c r="J200" i="3"/>
  <c r="N199" i="3"/>
  <c r="M199" i="3"/>
  <c r="K199" i="3"/>
  <c r="L199" i="3" s="1"/>
  <c r="J199" i="3"/>
  <c r="N198" i="3"/>
  <c r="M198" i="3"/>
  <c r="K198" i="3"/>
  <c r="L198" i="3" s="1"/>
  <c r="J198" i="3"/>
  <c r="N197" i="3"/>
  <c r="M197" i="3"/>
  <c r="K197" i="3"/>
  <c r="L197" i="3" s="1"/>
  <c r="J197" i="3"/>
  <c r="N196" i="3"/>
  <c r="M196" i="3"/>
  <c r="K196" i="3"/>
  <c r="L196" i="3" s="1"/>
  <c r="J196" i="3"/>
  <c r="N195" i="3"/>
  <c r="M195" i="3"/>
  <c r="K195" i="3"/>
  <c r="L195" i="3" s="1"/>
  <c r="J195" i="3"/>
  <c r="N194" i="3"/>
  <c r="M194" i="3"/>
  <c r="K194" i="3"/>
  <c r="L194" i="3" s="1"/>
  <c r="J194" i="3"/>
  <c r="N193" i="3"/>
  <c r="M193" i="3"/>
  <c r="K193" i="3"/>
  <c r="L193" i="3" s="1"/>
  <c r="J193" i="3"/>
  <c r="N192" i="3"/>
  <c r="M192" i="3"/>
  <c r="K192" i="3"/>
  <c r="L192" i="3" s="1"/>
  <c r="J192" i="3"/>
  <c r="N191" i="3"/>
  <c r="M191" i="3"/>
  <c r="K191" i="3"/>
  <c r="L191" i="3" s="1"/>
  <c r="J191" i="3"/>
  <c r="N190" i="3"/>
  <c r="M190" i="3"/>
  <c r="K190" i="3"/>
  <c r="L190" i="3" s="1"/>
  <c r="J190" i="3"/>
  <c r="N189" i="3"/>
  <c r="M189" i="3"/>
  <c r="K189" i="3"/>
  <c r="L189" i="3" s="1"/>
  <c r="J189" i="3"/>
  <c r="N188" i="3"/>
  <c r="M188" i="3"/>
  <c r="K188" i="3"/>
  <c r="L188" i="3" s="1"/>
  <c r="J188" i="3"/>
  <c r="N187" i="3"/>
  <c r="M187" i="3"/>
  <c r="K187" i="3"/>
  <c r="L187" i="3" s="1"/>
  <c r="J187" i="3"/>
  <c r="N186" i="3"/>
  <c r="M186" i="3"/>
  <c r="K186" i="3"/>
  <c r="L186" i="3" s="1"/>
  <c r="J186" i="3"/>
  <c r="N185" i="3"/>
  <c r="M185" i="3"/>
  <c r="K185" i="3"/>
  <c r="L185" i="3" s="1"/>
  <c r="J185" i="3"/>
  <c r="N184" i="3"/>
  <c r="M184" i="3"/>
  <c r="K184" i="3"/>
  <c r="L184" i="3" s="1"/>
  <c r="J184" i="3"/>
  <c r="N183" i="3"/>
  <c r="M183" i="3"/>
  <c r="K183" i="3"/>
  <c r="L183" i="3" s="1"/>
  <c r="J183" i="3"/>
  <c r="N182" i="3"/>
  <c r="M182" i="3"/>
  <c r="K182" i="3"/>
  <c r="L182" i="3" s="1"/>
  <c r="J182" i="3"/>
  <c r="N181" i="3"/>
  <c r="M181" i="3"/>
  <c r="K181" i="3"/>
  <c r="L181" i="3" s="1"/>
  <c r="J181" i="3"/>
  <c r="N180" i="3"/>
  <c r="M180" i="3"/>
  <c r="K180" i="3"/>
  <c r="L180" i="3" s="1"/>
  <c r="J180" i="3"/>
  <c r="N179" i="3"/>
  <c r="M179" i="3"/>
  <c r="K179" i="3"/>
  <c r="L179" i="3" s="1"/>
  <c r="J179" i="3"/>
  <c r="N178" i="3"/>
  <c r="M178" i="3"/>
  <c r="K178" i="3"/>
  <c r="L178" i="3" s="1"/>
  <c r="J178" i="3"/>
  <c r="N177" i="3"/>
  <c r="M177" i="3"/>
  <c r="K177" i="3"/>
  <c r="L177" i="3" s="1"/>
  <c r="J177" i="3"/>
  <c r="N176" i="3"/>
  <c r="M176" i="3"/>
  <c r="K176" i="3"/>
  <c r="L176" i="3" s="1"/>
  <c r="J176" i="3"/>
  <c r="N175" i="3"/>
  <c r="M175" i="3"/>
  <c r="K175" i="3"/>
  <c r="L175" i="3" s="1"/>
  <c r="J175" i="3"/>
  <c r="N174" i="3"/>
  <c r="M174" i="3"/>
  <c r="K174" i="3"/>
  <c r="L174" i="3" s="1"/>
  <c r="J174" i="3"/>
  <c r="N173" i="3"/>
  <c r="M173" i="3"/>
  <c r="K173" i="3"/>
  <c r="L173" i="3" s="1"/>
  <c r="J173" i="3"/>
  <c r="N172" i="3"/>
  <c r="M172" i="3"/>
  <c r="K172" i="3"/>
  <c r="L172" i="3" s="1"/>
  <c r="J172" i="3"/>
  <c r="N171" i="3"/>
  <c r="M171" i="3"/>
  <c r="K171" i="3"/>
  <c r="L171" i="3" s="1"/>
  <c r="J171" i="3"/>
  <c r="N170" i="3"/>
  <c r="M170" i="3"/>
  <c r="K170" i="3"/>
  <c r="L170" i="3" s="1"/>
  <c r="J170" i="3"/>
  <c r="N169" i="3"/>
  <c r="M169" i="3"/>
  <c r="K169" i="3"/>
  <c r="L169" i="3" s="1"/>
  <c r="J169" i="3"/>
  <c r="N168" i="3"/>
  <c r="M168" i="3"/>
  <c r="K168" i="3"/>
  <c r="L168" i="3" s="1"/>
  <c r="J168" i="3"/>
  <c r="N167" i="3"/>
  <c r="M167" i="3"/>
  <c r="K167" i="3"/>
  <c r="L167" i="3" s="1"/>
  <c r="J167" i="3"/>
  <c r="N166" i="3"/>
  <c r="M166" i="3"/>
  <c r="K166" i="3"/>
  <c r="L166" i="3" s="1"/>
  <c r="J166" i="3"/>
  <c r="N165" i="3"/>
  <c r="M165" i="3"/>
  <c r="K165" i="3"/>
  <c r="L165" i="3" s="1"/>
  <c r="J165" i="3"/>
  <c r="N164" i="3"/>
  <c r="M164" i="3"/>
  <c r="K164" i="3"/>
  <c r="L164" i="3" s="1"/>
  <c r="J164" i="3"/>
  <c r="N163" i="3"/>
  <c r="M163" i="3"/>
  <c r="K163" i="3"/>
  <c r="L163" i="3" s="1"/>
  <c r="J163" i="3"/>
  <c r="N162" i="3"/>
  <c r="M162" i="3"/>
  <c r="K162" i="3"/>
  <c r="L162" i="3" s="1"/>
  <c r="J162" i="3"/>
  <c r="N161" i="3"/>
  <c r="M161" i="3"/>
  <c r="K161" i="3"/>
  <c r="L161" i="3" s="1"/>
  <c r="J161" i="3"/>
  <c r="N160" i="3"/>
  <c r="M160" i="3"/>
  <c r="K160" i="3"/>
  <c r="L160" i="3" s="1"/>
  <c r="J160" i="3"/>
  <c r="N159" i="3"/>
  <c r="M159" i="3"/>
  <c r="K159" i="3"/>
  <c r="L159" i="3" s="1"/>
  <c r="J159" i="3"/>
  <c r="N158" i="3"/>
  <c r="M158" i="3"/>
  <c r="K158" i="3"/>
  <c r="L158" i="3" s="1"/>
  <c r="J158" i="3"/>
  <c r="N157" i="3"/>
  <c r="M157" i="3"/>
  <c r="K157" i="3"/>
  <c r="L157" i="3" s="1"/>
  <c r="J157" i="3"/>
  <c r="N156" i="3"/>
  <c r="M156" i="3"/>
  <c r="K156" i="3"/>
  <c r="L156" i="3" s="1"/>
  <c r="J156" i="3"/>
  <c r="N155" i="3"/>
  <c r="M155" i="3"/>
  <c r="K155" i="3"/>
  <c r="L155" i="3" s="1"/>
  <c r="J155" i="3"/>
  <c r="N154" i="3"/>
  <c r="M154" i="3"/>
  <c r="K154" i="3"/>
  <c r="L154" i="3" s="1"/>
  <c r="J154" i="3"/>
  <c r="N153" i="3"/>
  <c r="M153" i="3"/>
  <c r="K153" i="3"/>
  <c r="L153" i="3" s="1"/>
  <c r="J153" i="3"/>
  <c r="N152" i="3"/>
  <c r="M152" i="3"/>
  <c r="K152" i="3"/>
  <c r="L152" i="3" s="1"/>
  <c r="J152" i="3"/>
  <c r="N151" i="3"/>
  <c r="M151" i="3"/>
  <c r="K151" i="3"/>
  <c r="L151" i="3" s="1"/>
  <c r="J151" i="3"/>
  <c r="N150" i="3"/>
  <c r="M150" i="3"/>
  <c r="K150" i="3"/>
  <c r="L150" i="3" s="1"/>
  <c r="J150" i="3"/>
  <c r="N149" i="3"/>
  <c r="M149" i="3"/>
  <c r="K149" i="3"/>
  <c r="L149" i="3" s="1"/>
  <c r="J149" i="3"/>
  <c r="N148" i="3"/>
  <c r="M148" i="3"/>
  <c r="K148" i="3"/>
  <c r="L148" i="3" s="1"/>
  <c r="J148" i="3"/>
  <c r="N147" i="3"/>
  <c r="M147" i="3"/>
  <c r="K147" i="3"/>
  <c r="L147" i="3" s="1"/>
  <c r="J147" i="3"/>
  <c r="N146" i="3"/>
  <c r="M146" i="3"/>
  <c r="K146" i="3"/>
  <c r="L146" i="3" s="1"/>
  <c r="J146" i="3"/>
  <c r="N145" i="3"/>
  <c r="M145" i="3"/>
  <c r="K145" i="3"/>
  <c r="L145" i="3" s="1"/>
  <c r="J145" i="3"/>
  <c r="N144" i="3"/>
  <c r="M144" i="3"/>
  <c r="K144" i="3"/>
  <c r="L144" i="3" s="1"/>
  <c r="J144" i="3"/>
  <c r="N143" i="3"/>
  <c r="M143" i="3"/>
  <c r="K143" i="3"/>
  <c r="L143" i="3" s="1"/>
  <c r="J143" i="3"/>
  <c r="N142" i="3"/>
  <c r="M142" i="3"/>
  <c r="K142" i="3"/>
  <c r="L142" i="3" s="1"/>
  <c r="J142" i="3"/>
  <c r="N141" i="3"/>
  <c r="M141" i="3"/>
  <c r="K141" i="3"/>
  <c r="L141" i="3" s="1"/>
  <c r="J141" i="3"/>
  <c r="N140" i="3"/>
  <c r="M140" i="3"/>
  <c r="K140" i="3"/>
  <c r="L140" i="3" s="1"/>
  <c r="J140" i="3"/>
  <c r="N139" i="3"/>
  <c r="M139" i="3"/>
  <c r="K139" i="3"/>
  <c r="L139" i="3" s="1"/>
  <c r="J139" i="3"/>
  <c r="N138" i="3"/>
  <c r="M138" i="3"/>
  <c r="K138" i="3"/>
  <c r="L138" i="3" s="1"/>
  <c r="J138" i="3"/>
  <c r="N137" i="3"/>
  <c r="M137" i="3"/>
  <c r="K137" i="3"/>
  <c r="L137" i="3" s="1"/>
  <c r="J137" i="3"/>
  <c r="N136" i="3"/>
  <c r="M136" i="3"/>
  <c r="K136" i="3"/>
  <c r="L136" i="3" s="1"/>
  <c r="J136" i="3"/>
  <c r="N135" i="3"/>
  <c r="M135" i="3"/>
  <c r="K135" i="3"/>
  <c r="L135" i="3" s="1"/>
  <c r="J135" i="3"/>
  <c r="N134" i="3"/>
  <c r="M134" i="3"/>
  <c r="K134" i="3"/>
  <c r="L134" i="3" s="1"/>
  <c r="J134" i="3"/>
  <c r="N133" i="3"/>
  <c r="M133" i="3"/>
  <c r="K133" i="3"/>
  <c r="L133" i="3" s="1"/>
  <c r="J133" i="3"/>
  <c r="N132" i="3"/>
  <c r="M132" i="3"/>
  <c r="K132" i="3"/>
  <c r="L132" i="3" s="1"/>
  <c r="J132" i="3"/>
  <c r="N131" i="3"/>
  <c r="M131" i="3"/>
  <c r="K131" i="3"/>
  <c r="L131" i="3" s="1"/>
  <c r="J131" i="3"/>
  <c r="N130" i="3"/>
  <c r="M130" i="3"/>
  <c r="K130" i="3"/>
  <c r="L130" i="3" s="1"/>
  <c r="J130" i="3"/>
  <c r="N129" i="3"/>
  <c r="M129" i="3"/>
  <c r="K129" i="3"/>
  <c r="L129" i="3" s="1"/>
  <c r="J129" i="3"/>
  <c r="N128" i="3"/>
  <c r="M128" i="3"/>
  <c r="K128" i="3"/>
  <c r="L128" i="3" s="1"/>
  <c r="J128" i="3"/>
  <c r="N127" i="3"/>
  <c r="M127" i="3"/>
  <c r="K127" i="3"/>
  <c r="L127" i="3" s="1"/>
  <c r="J127" i="3"/>
  <c r="N126" i="3"/>
  <c r="M126" i="3"/>
  <c r="K126" i="3"/>
  <c r="L126" i="3" s="1"/>
  <c r="J126" i="3"/>
  <c r="N125" i="3"/>
  <c r="M125" i="3"/>
  <c r="K125" i="3"/>
  <c r="L125" i="3" s="1"/>
  <c r="J125" i="3"/>
  <c r="N124" i="3"/>
  <c r="M124" i="3"/>
  <c r="K124" i="3"/>
  <c r="L124" i="3" s="1"/>
  <c r="J124" i="3"/>
  <c r="N123" i="3"/>
  <c r="M123" i="3"/>
  <c r="K123" i="3"/>
  <c r="L123" i="3" s="1"/>
  <c r="J123" i="3"/>
  <c r="N122" i="3"/>
  <c r="M122" i="3"/>
  <c r="K122" i="3"/>
  <c r="L122" i="3" s="1"/>
  <c r="J122" i="3"/>
  <c r="N121" i="3"/>
  <c r="M121" i="3"/>
  <c r="K121" i="3"/>
  <c r="L121" i="3" s="1"/>
  <c r="J121" i="3"/>
  <c r="N120" i="3"/>
  <c r="M120" i="3"/>
  <c r="K120" i="3"/>
  <c r="L120" i="3" s="1"/>
  <c r="J120" i="3"/>
  <c r="N119" i="3"/>
  <c r="M119" i="3"/>
  <c r="K119" i="3"/>
  <c r="L119" i="3" s="1"/>
  <c r="J119" i="3"/>
  <c r="N118" i="3"/>
  <c r="M118" i="3"/>
  <c r="K118" i="3"/>
  <c r="L118" i="3" s="1"/>
  <c r="J118" i="3"/>
  <c r="N117" i="3"/>
  <c r="M117" i="3"/>
  <c r="K117" i="3"/>
  <c r="L117" i="3" s="1"/>
  <c r="J117" i="3"/>
  <c r="N116" i="3"/>
  <c r="M116" i="3"/>
  <c r="K116" i="3"/>
  <c r="L116" i="3" s="1"/>
  <c r="J116" i="3"/>
  <c r="N115" i="3"/>
  <c r="M115" i="3"/>
  <c r="K115" i="3"/>
  <c r="L115" i="3" s="1"/>
  <c r="J115" i="3"/>
  <c r="N114" i="3"/>
  <c r="M114" i="3"/>
  <c r="K114" i="3"/>
  <c r="L114" i="3" s="1"/>
  <c r="J114" i="3"/>
  <c r="N113" i="3"/>
  <c r="M113" i="3"/>
  <c r="K113" i="3"/>
  <c r="L113" i="3" s="1"/>
  <c r="J113" i="3"/>
  <c r="N112" i="3"/>
  <c r="M112" i="3"/>
  <c r="K112" i="3"/>
  <c r="L112" i="3" s="1"/>
  <c r="J112" i="3"/>
  <c r="N111" i="3"/>
  <c r="M111" i="3"/>
  <c r="K111" i="3"/>
  <c r="L111" i="3" s="1"/>
  <c r="J111" i="3"/>
  <c r="N110" i="3"/>
  <c r="M110" i="3"/>
  <c r="K110" i="3"/>
  <c r="L110" i="3" s="1"/>
  <c r="J110" i="3"/>
  <c r="N109" i="3"/>
  <c r="M109" i="3"/>
  <c r="K109" i="3"/>
  <c r="L109" i="3" s="1"/>
  <c r="J109" i="3"/>
  <c r="N108" i="3"/>
  <c r="M108" i="3"/>
  <c r="K108" i="3"/>
  <c r="L108" i="3" s="1"/>
  <c r="J108" i="3"/>
  <c r="N107" i="3"/>
  <c r="M107" i="3"/>
  <c r="K107" i="3"/>
  <c r="L107" i="3" s="1"/>
  <c r="J107" i="3"/>
  <c r="N106" i="3"/>
  <c r="M106" i="3"/>
  <c r="K106" i="3"/>
  <c r="L106" i="3" s="1"/>
  <c r="J106" i="3"/>
  <c r="N105" i="3"/>
  <c r="M105" i="3"/>
  <c r="K105" i="3"/>
  <c r="L105" i="3" s="1"/>
  <c r="J105" i="3"/>
  <c r="N104" i="3"/>
  <c r="M104" i="3"/>
  <c r="K104" i="3"/>
  <c r="L104" i="3" s="1"/>
  <c r="J104" i="3"/>
  <c r="N103" i="3"/>
  <c r="M103" i="3"/>
  <c r="K103" i="3"/>
  <c r="L103" i="3" s="1"/>
  <c r="J103" i="3"/>
  <c r="N102" i="3"/>
  <c r="M102" i="3"/>
  <c r="K102" i="3"/>
  <c r="L102" i="3" s="1"/>
  <c r="J102" i="3"/>
  <c r="N101" i="3"/>
  <c r="M101" i="3"/>
  <c r="K101" i="3"/>
  <c r="L101" i="3" s="1"/>
  <c r="J101" i="3"/>
  <c r="N100" i="3"/>
  <c r="M100" i="3"/>
  <c r="K100" i="3"/>
  <c r="L100" i="3" s="1"/>
  <c r="J100" i="3"/>
  <c r="N99" i="3"/>
  <c r="M99" i="3"/>
  <c r="K99" i="3"/>
  <c r="L99" i="3" s="1"/>
  <c r="J99" i="3"/>
  <c r="N98" i="3"/>
  <c r="M98" i="3"/>
  <c r="K98" i="3"/>
  <c r="L98" i="3" s="1"/>
  <c r="J98" i="3"/>
  <c r="N97" i="3"/>
  <c r="M97" i="3"/>
  <c r="K97" i="3"/>
  <c r="L97" i="3" s="1"/>
  <c r="J97" i="3"/>
  <c r="N96" i="3"/>
  <c r="M96" i="3"/>
  <c r="K96" i="3"/>
  <c r="L96" i="3" s="1"/>
  <c r="J96" i="3"/>
  <c r="N95" i="3"/>
  <c r="M95" i="3"/>
  <c r="K95" i="3"/>
  <c r="L95" i="3" s="1"/>
  <c r="J95" i="3"/>
  <c r="N94" i="3"/>
  <c r="M94" i="3"/>
  <c r="K94" i="3"/>
  <c r="L94" i="3" s="1"/>
  <c r="J94" i="3"/>
  <c r="N93" i="3"/>
  <c r="M93" i="3"/>
  <c r="K93" i="3"/>
  <c r="L93" i="3" s="1"/>
  <c r="J93" i="3"/>
  <c r="N92" i="3"/>
  <c r="M92" i="3"/>
  <c r="K92" i="3"/>
  <c r="L92" i="3" s="1"/>
  <c r="J92" i="3"/>
  <c r="N91" i="3"/>
  <c r="M91" i="3"/>
  <c r="K91" i="3"/>
  <c r="L91" i="3" s="1"/>
  <c r="J91" i="3"/>
  <c r="N90" i="3"/>
  <c r="M90" i="3"/>
  <c r="K90" i="3"/>
  <c r="L90" i="3" s="1"/>
  <c r="J90" i="3"/>
  <c r="N89" i="3"/>
  <c r="M89" i="3"/>
  <c r="K89" i="3"/>
  <c r="L89" i="3" s="1"/>
  <c r="J89" i="3"/>
  <c r="N88" i="3"/>
  <c r="M88" i="3"/>
  <c r="K88" i="3"/>
  <c r="L88" i="3" s="1"/>
  <c r="J88" i="3"/>
  <c r="N87" i="3"/>
  <c r="M87" i="3"/>
  <c r="K87" i="3"/>
  <c r="L87" i="3" s="1"/>
  <c r="J87" i="3"/>
  <c r="N86" i="3"/>
  <c r="M86" i="3"/>
  <c r="K86" i="3"/>
  <c r="L86" i="3" s="1"/>
  <c r="J86" i="3"/>
  <c r="N85" i="3"/>
  <c r="M85" i="3"/>
  <c r="K85" i="3"/>
  <c r="L85" i="3" s="1"/>
  <c r="J85" i="3"/>
  <c r="N84" i="3"/>
  <c r="M84" i="3"/>
  <c r="K84" i="3"/>
  <c r="L84" i="3" s="1"/>
  <c r="J84" i="3"/>
  <c r="N83" i="3"/>
  <c r="M83" i="3"/>
  <c r="K83" i="3"/>
  <c r="L83" i="3" s="1"/>
  <c r="J83" i="3"/>
  <c r="N82" i="3"/>
  <c r="M82" i="3"/>
  <c r="K82" i="3"/>
  <c r="L82" i="3" s="1"/>
  <c r="J82" i="3"/>
  <c r="N81" i="3"/>
  <c r="M81" i="3"/>
  <c r="K81" i="3"/>
  <c r="L81" i="3" s="1"/>
  <c r="J81" i="3"/>
  <c r="N80" i="3"/>
  <c r="M80" i="3"/>
  <c r="K80" i="3"/>
  <c r="L80" i="3" s="1"/>
  <c r="J80" i="3"/>
  <c r="N79" i="3"/>
  <c r="M79" i="3"/>
  <c r="K79" i="3"/>
  <c r="L79" i="3" s="1"/>
  <c r="J79" i="3"/>
  <c r="N78" i="3"/>
  <c r="M78" i="3"/>
  <c r="K78" i="3"/>
  <c r="L78" i="3" s="1"/>
  <c r="J78" i="3"/>
  <c r="N77" i="3"/>
  <c r="M77" i="3"/>
  <c r="K77" i="3"/>
  <c r="L77" i="3" s="1"/>
  <c r="J77" i="3"/>
  <c r="N76" i="3"/>
  <c r="M76" i="3"/>
  <c r="K76" i="3"/>
  <c r="L76" i="3" s="1"/>
  <c r="J76" i="3"/>
  <c r="N75" i="3"/>
  <c r="M75" i="3"/>
  <c r="K75" i="3"/>
  <c r="L75" i="3" s="1"/>
  <c r="J75" i="3"/>
  <c r="N74" i="3"/>
  <c r="M74" i="3"/>
  <c r="K74" i="3"/>
  <c r="L74" i="3" s="1"/>
  <c r="J74" i="3"/>
  <c r="N73" i="3"/>
  <c r="M73" i="3"/>
  <c r="K73" i="3"/>
  <c r="L73" i="3" s="1"/>
  <c r="J73" i="3"/>
  <c r="N72" i="3"/>
  <c r="M72" i="3"/>
  <c r="K72" i="3"/>
  <c r="L72" i="3" s="1"/>
  <c r="J72" i="3"/>
  <c r="N71" i="3"/>
  <c r="M71" i="3"/>
  <c r="K71" i="3"/>
  <c r="L71" i="3" s="1"/>
  <c r="J71" i="3"/>
  <c r="N70" i="3"/>
  <c r="M70" i="3"/>
  <c r="K70" i="3"/>
  <c r="L70" i="3" s="1"/>
  <c r="J70" i="3"/>
  <c r="N69" i="3"/>
  <c r="M69" i="3"/>
  <c r="K69" i="3"/>
  <c r="L69" i="3" s="1"/>
  <c r="J69" i="3"/>
  <c r="N68" i="3"/>
  <c r="M68" i="3"/>
  <c r="K68" i="3"/>
  <c r="L68" i="3" s="1"/>
  <c r="J68" i="3"/>
  <c r="N67" i="3"/>
  <c r="M67" i="3"/>
  <c r="K67" i="3"/>
  <c r="L67" i="3" s="1"/>
  <c r="J67" i="3"/>
  <c r="N66" i="3"/>
  <c r="M66" i="3"/>
  <c r="K66" i="3"/>
  <c r="L66" i="3" s="1"/>
  <c r="J66" i="3"/>
  <c r="N65" i="3"/>
  <c r="M65" i="3"/>
  <c r="K65" i="3"/>
  <c r="L65" i="3" s="1"/>
  <c r="J65" i="3"/>
  <c r="N64" i="3"/>
  <c r="M64" i="3"/>
  <c r="K64" i="3"/>
  <c r="L64" i="3" s="1"/>
  <c r="J64" i="3"/>
  <c r="N63" i="3"/>
  <c r="M63" i="3"/>
  <c r="K63" i="3"/>
  <c r="L63" i="3" s="1"/>
  <c r="J63" i="3"/>
  <c r="N62" i="3"/>
  <c r="M62" i="3"/>
  <c r="K62" i="3"/>
  <c r="L62" i="3" s="1"/>
  <c r="J62" i="3"/>
  <c r="N61" i="3"/>
  <c r="M61" i="3"/>
  <c r="K61" i="3"/>
  <c r="L61" i="3" s="1"/>
  <c r="J61" i="3"/>
  <c r="N60" i="3"/>
  <c r="M60" i="3"/>
  <c r="K60" i="3"/>
  <c r="L60" i="3" s="1"/>
  <c r="J60" i="3"/>
  <c r="N59" i="3"/>
  <c r="M59" i="3"/>
  <c r="K59" i="3"/>
  <c r="L59" i="3" s="1"/>
  <c r="J59" i="3"/>
  <c r="N58" i="3"/>
  <c r="M58" i="3"/>
  <c r="K58" i="3"/>
  <c r="L58" i="3" s="1"/>
  <c r="J58" i="3"/>
  <c r="N57" i="3"/>
  <c r="M57" i="3"/>
  <c r="K57" i="3"/>
  <c r="L57" i="3" s="1"/>
  <c r="J57" i="3"/>
  <c r="N56" i="3"/>
  <c r="M56" i="3"/>
  <c r="K56" i="3"/>
  <c r="L56" i="3" s="1"/>
  <c r="J56" i="3"/>
  <c r="N55" i="3"/>
  <c r="M55" i="3"/>
  <c r="K55" i="3"/>
  <c r="L55" i="3" s="1"/>
  <c r="J55" i="3"/>
  <c r="N54" i="3"/>
  <c r="M54" i="3"/>
  <c r="K54" i="3"/>
  <c r="L54" i="3" s="1"/>
  <c r="J54" i="3"/>
  <c r="N53" i="3"/>
  <c r="M53" i="3"/>
  <c r="K53" i="3"/>
  <c r="L53" i="3" s="1"/>
  <c r="J53" i="3"/>
  <c r="N52" i="3"/>
  <c r="M52" i="3"/>
  <c r="K52" i="3"/>
  <c r="L52" i="3" s="1"/>
  <c r="J52" i="3"/>
  <c r="N51" i="3"/>
  <c r="M51" i="3"/>
  <c r="K51" i="3"/>
  <c r="L51" i="3" s="1"/>
  <c r="J51" i="3"/>
  <c r="N50" i="3"/>
  <c r="M50" i="3"/>
  <c r="K50" i="3"/>
  <c r="L50" i="3" s="1"/>
  <c r="J50" i="3"/>
  <c r="N49" i="3"/>
  <c r="M49" i="3"/>
  <c r="K49" i="3"/>
  <c r="L49" i="3" s="1"/>
  <c r="J49" i="3"/>
  <c r="N48" i="3"/>
  <c r="M48" i="3"/>
  <c r="K48" i="3"/>
  <c r="L48" i="3" s="1"/>
  <c r="J48" i="3"/>
  <c r="N47" i="3"/>
  <c r="M47" i="3"/>
  <c r="K47" i="3"/>
  <c r="L47" i="3" s="1"/>
  <c r="J47" i="3"/>
  <c r="N46" i="3"/>
  <c r="M46" i="3"/>
  <c r="K46" i="3"/>
  <c r="L46" i="3" s="1"/>
  <c r="J46" i="3"/>
  <c r="N45" i="3"/>
  <c r="M45" i="3"/>
  <c r="K45" i="3"/>
  <c r="L45" i="3" s="1"/>
  <c r="J45" i="3"/>
  <c r="N44" i="3"/>
  <c r="M44" i="3"/>
  <c r="K44" i="3"/>
  <c r="L44" i="3" s="1"/>
  <c r="J44" i="3"/>
  <c r="N43" i="3"/>
  <c r="M43" i="3"/>
  <c r="K43" i="3"/>
  <c r="L43" i="3" s="1"/>
  <c r="J43" i="3"/>
  <c r="N42" i="3"/>
  <c r="M42" i="3"/>
  <c r="K42" i="3"/>
  <c r="L42" i="3" s="1"/>
  <c r="J42" i="3"/>
  <c r="N41" i="3"/>
  <c r="M41" i="3"/>
  <c r="K41" i="3"/>
  <c r="L41" i="3" s="1"/>
  <c r="J41" i="3"/>
  <c r="N40" i="3"/>
  <c r="M40" i="3"/>
  <c r="K40" i="3"/>
  <c r="L40" i="3" s="1"/>
  <c r="J40" i="3"/>
  <c r="N39" i="3"/>
  <c r="M39" i="3"/>
  <c r="K39" i="3"/>
  <c r="L39" i="3" s="1"/>
  <c r="J39" i="3"/>
  <c r="N38" i="3"/>
  <c r="M38" i="3"/>
  <c r="K38" i="3"/>
  <c r="L38" i="3" s="1"/>
  <c r="J38" i="3"/>
  <c r="N37" i="3"/>
  <c r="M37" i="3"/>
  <c r="K37" i="3"/>
  <c r="L37" i="3" s="1"/>
  <c r="J37" i="3"/>
  <c r="N36" i="3"/>
  <c r="M36" i="3"/>
  <c r="K36" i="3"/>
  <c r="L36" i="3" s="1"/>
  <c r="J36" i="3"/>
  <c r="N35" i="3"/>
  <c r="M35" i="3"/>
  <c r="K35" i="3"/>
  <c r="L35" i="3" s="1"/>
  <c r="J35" i="3"/>
  <c r="N34" i="3"/>
  <c r="M34" i="3"/>
  <c r="K34" i="3"/>
  <c r="L34" i="3" s="1"/>
  <c r="J34" i="3"/>
  <c r="N33" i="3"/>
  <c r="M33" i="3"/>
  <c r="K33" i="3"/>
  <c r="L33" i="3" s="1"/>
  <c r="J33" i="3"/>
  <c r="N32" i="3"/>
  <c r="M32" i="3"/>
  <c r="K32" i="3"/>
  <c r="L32" i="3" s="1"/>
  <c r="J32" i="3"/>
  <c r="N31" i="3"/>
  <c r="M31" i="3"/>
  <c r="K31" i="3"/>
  <c r="L31" i="3" s="1"/>
  <c r="J31" i="3"/>
  <c r="N30" i="3"/>
  <c r="M30" i="3"/>
  <c r="K30" i="3"/>
  <c r="L30" i="3" s="1"/>
  <c r="J30" i="3"/>
  <c r="N29" i="3"/>
  <c r="M29" i="3"/>
  <c r="K29" i="3"/>
  <c r="L29" i="3" s="1"/>
  <c r="J29" i="3"/>
  <c r="N28" i="3"/>
  <c r="M28" i="3"/>
  <c r="K28" i="3"/>
  <c r="L28" i="3" s="1"/>
  <c r="J28" i="3"/>
  <c r="N27" i="3"/>
  <c r="M27" i="3"/>
  <c r="K27" i="3"/>
  <c r="L27" i="3" s="1"/>
  <c r="J27" i="3"/>
  <c r="N26" i="3"/>
  <c r="M26" i="3"/>
  <c r="K26" i="3"/>
  <c r="L26" i="3" s="1"/>
  <c r="J26" i="3"/>
  <c r="N25" i="3"/>
  <c r="M25" i="3"/>
  <c r="K25" i="3"/>
  <c r="L25" i="3" s="1"/>
  <c r="J25" i="3"/>
  <c r="N24" i="3"/>
  <c r="M24" i="3"/>
  <c r="K24" i="3"/>
  <c r="L24" i="3" s="1"/>
  <c r="J24" i="3"/>
  <c r="N23" i="3"/>
  <c r="M23" i="3"/>
  <c r="K23" i="3"/>
  <c r="L23" i="3" s="1"/>
  <c r="J23" i="3"/>
  <c r="N22" i="3"/>
  <c r="M22" i="3"/>
  <c r="K22" i="3"/>
  <c r="L22" i="3" s="1"/>
  <c r="J22" i="3"/>
  <c r="N21" i="3"/>
  <c r="M21" i="3"/>
  <c r="K21" i="3"/>
  <c r="L21" i="3" s="1"/>
  <c r="J21" i="3"/>
  <c r="N20" i="3"/>
  <c r="M20" i="3"/>
  <c r="K20" i="3"/>
  <c r="L20" i="3" s="1"/>
  <c r="J20" i="3"/>
  <c r="N19" i="3"/>
  <c r="M19" i="3"/>
  <c r="K19" i="3"/>
  <c r="L19" i="3" s="1"/>
  <c r="J19" i="3"/>
  <c r="N18" i="3"/>
  <c r="M18" i="3"/>
  <c r="K18" i="3"/>
  <c r="L18" i="3" s="1"/>
  <c r="J18" i="3"/>
  <c r="N17" i="3"/>
  <c r="M17" i="3"/>
  <c r="K17" i="3"/>
  <c r="L17" i="3" s="1"/>
  <c r="J17" i="3"/>
  <c r="N16" i="3"/>
  <c r="M16" i="3"/>
  <c r="K16" i="3"/>
  <c r="L16" i="3" s="1"/>
  <c r="J16" i="3"/>
  <c r="N15" i="3"/>
  <c r="M15" i="3"/>
  <c r="K15" i="3"/>
  <c r="L15" i="3" s="1"/>
  <c r="J15" i="3"/>
  <c r="N14" i="3"/>
  <c r="M14" i="3"/>
  <c r="K14" i="3"/>
  <c r="L14" i="3" s="1"/>
  <c r="J14" i="3"/>
  <c r="N13" i="3"/>
  <c r="M13" i="3"/>
  <c r="K13" i="3"/>
  <c r="L13" i="3" s="1"/>
  <c r="J13" i="3"/>
  <c r="N12" i="3"/>
  <c r="M12" i="3"/>
  <c r="K12" i="3"/>
  <c r="L12" i="3" s="1"/>
  <c r="J12" i="3"/>
  <c r="N11" i="3"/>
  <c r="M11" i="3"/>
  <c r="K11" i="3"/>
  <c r="L11" i="3" s="1"/>
  <c r="J11" i="3"/>
  <c r="N10" i="3"/>
  <c r="M10" i="3"/>
  <c r="K10" i="3"/>
  <c r="L10" i="3" s="1"/>
  <c r="J10" i="3"/>
  <c r="N9" i="3"/>
  <c r="M9" i="3"/>
  <c r="K9" i="3"/>
  <c r="L9" i="3" s="1"/>
  <c r="J9" i="3"/>
  <c r="N8" i="3"/>
  <c r="M8" i="3"/>
  <c r="K8" i="3"/>
  <c r="L8" i="3" s="1"/>
  <c r="J8" i="3"/>
  <c r="N7" i="3"/>
  <c r="M7" i="3"/>
  <c r="K7" i="3"/>
  <c r="L7" i="3" s="1"/>
  <c r="J7" i="3"/>
  <c r="N6" i="3"/>
  <c r="M6" i="3"/>
  <c r="K6" i="3"/>
  <c r="L6" i="3" s="1"/>
  <c r="J6" i="3"/>
  <c r="M5" i="3"/>
  <c r="N5" i="3" s="1"/>
  <c r="J5" i="3"/>
  <c r="K5" i="3" s="1"/>
  <c r="L5" i="3" s="1"/>
  <c r="M4" i="3"/>
  <c r="N4" i="3" s="1"/>
  <c r="J4" i="3"/>
  <c r="K4" i="3" s="1"/>
  <c r="L4" i="3" s="1"/>
  <c r="B9" i="10" l="1"/>
  <c r="K4" i="6"/>
  <c r="J4" i="6"/>
  <c r="K5" i="6"/>
  <c r="J5" i="6"/>
  <c r="B10" i="10"/>
  <c r="I4" i="7"/>
  <c r="B9" i="8"/>
  <c r="N4" i="8"/>
  <c r="C9" i="8"/>
  <c r="C8" i="8"/>
  <c r="C10" i="8" s="1"/>
  <c r="C11" i="8" s="1"/>
  <c r="D9" i="8"/>
  <c r="D8" i="8"/>
  <c r="D10" i="8" s="1"/>
  <c r="D11" i="8" s="1"/>
  <c r="E9" i="8"/>
  <c r="E8" i="8"/>
  <c r="E10" i="8" s="1"/>
  <c r="E11" i="8" s="1"/>
  <c r="F9" i="8"/>
  <c r="F8" i="8"/>
  <c r="F10" i="8" s="1"/>
  <c r="F11" i="8" s="1"/>
  <c r="G9" i="8"/>
  <c r="G8" i="8"/>
  <c r="G10" i="8" s="1"/>
  <c r="G11" i="8" s="1"/>
  <c r="H9" i="8"/>
  <c r="H8" i="8"/>
  <c r="H10" i="8" s="1"/>
  <c r="H11" i="8" s="1"/>
  <c r="I9" i="8"/>
  <c r="I8" i="8"/>
  <c r="I10" i="8" s="1"/>
  <c r="I11" i="8" s="1"/>
  <c r="J9" i="8"/>
  <c r="J8" i="8"/>
  <c r="J10" i="8" s="1"/>
  <c r="J11" i="8" s="1"/>
  <c r="K9" i="8"/>
  <c r="K8" i="8"/>
  <c r="K10" i="8" s="1"/>
  <c r="K11" i="8" s="1"/>
  <c r="L9" i="8"/>
  <c r="L8" i="8"/>
  <c r="L10" i="8" s="1"/>
  <c r="L11" i="8" s="1"/>
  <c r="M9" i="8"/>
  <c r="M8" i="8"/>
  <c r="M10" i="8" s="1"/>
  <c r="M11" i="8" s="1"/>
  <c r="B7" i="8"/>
  <c r="N5" i="8"/>
  <c r="G5" i="13"/>
  <c r="G6" i="13"/>
  <c r="G7" i="13"/>
  <c r="G8" i="13"/>
  <c r="H18" i="16"/>
  <c r="G18" i="16"/>
  <c r="J18" i="16" s="1"/>
  <c r="H19" i="16"/>
  <c r="D19" i="16"/>
  <c r="J19" i="16"/>
  <c r="H20" i="16"/>
  <c r="D20" i="16"/>
  <c r="G20" i="16"/>
  <c r="J20" i="16" s="1"/>
  <c r="H21" i="16"/>
  <c r="D21" i="16"/>
  <c r="G21" i="16"/>
  <c r="J21" i="16" s="1"/>
  <c r="H22" i="16"/>
  <c r="D22" i="16"/>
  <c r="G22" i="16"/>
  <c r="J22" i="16" s="1"/>
  <c r="H23" i="16"/>
  <c r="J23" i="16" s="1"/>
  <c r="D23" i="16"/>
  <c r="H24" i="16"/>
  <c r="J24" i="16" s="1"/>
  <c r="D24" i="16"/>
  <c r="J25" i="16"/>
  <c r="I25" i="16"/>
  <c r="H25" i="16"/>
  <c r="D25" i="16"/>
  <c r="J26" i="16"/>
  <c r="I26" i="16"/>
  <c r="H26" i="16"/>
  <c r="D26" i="16"/>
  <c r="J27" i="16"/>
  <c r="I27" i="16"/>
  <c r="H27" i="16"/>
  <c r="D27" i="16"/>
  <c r="J28" i="16"/>
  <c r="I28" i="16"/>
  <c r="H28" i="16"/>
  <c r="D28" i="16"/>
  <c r="J29" i="16"/>
  <c r="I29" i="16"/>
  <c r="H29" i="16"/>
  <c r="D29" i="16"/>
  <c r="J30" i="16"/>
  <c r="I30" i="16"/>
  <c r="H30" i="16"/>
  <c r="D30" i="16"/>
  <c r="J31" i="16"/>
  <c r="I31" i="16"/>
  <c r="H31" i="16"/>
  <c r="D31" i="16"/>
  <c r="J32" i="16"/>
  <c r="I32" i="16"/>
  <c r="H32" i="16"/>
  <c r="D32" i="16"/>
  <c r="J33" i="16"/>
  <c r="I33" i="16"/>
  <c r="H33" i="16"/>
  <c r="D33" i="16"/>
  <c r="J34" i="16"/>
  <c r="I34" i="16"/>
  <c r="H34" i="16"/>
  <c r="D34" i="16"/>
  <c r="J35" i="16"/>
  <c r="I35" i="16"/>
  <c r="H35" i="16"/>
  <c r="D35" i="16"/>
  <c r="J36" i="16"/>
  <c r="I36" i="16"/>
  <c r="H36" i="16"/>
  <c r="D36" i="16"/>
  <c r="J37" i="16"/>
  <c r="I37" i="16"/>
  <c r="H37" i="16"/>
  <c r="D37" i="16"/>
  <c r="J38" i="16"/>
  <c r="I38" i="16"/>
  <c r="H38" i="16"/>
  <c r="D38" i="16"/>
  <c r="J39" i="16"/>
  <c r="I39" i="16"/>
  <c r="H39" i="16"/>
  <c r="D39" i="16"/>
  <c r="J40" i="16"/>
  <c r="I40" i="16"/>
  <c r="H40" i="16"/>
  <c r="D40" i="16"/>
  <c r="J41" i="16"/>
  <c r="I41" i="16"/>
  <c r="H41" i="16"/>
  <c r="D41" i="16"/>
  <c r="J42" i="16"/>
  <c r="I42" i="16"/>
  <c r="H42" i="16"/>
  <c r="D42" i="16"/>
  <c r="J43" i="16"/>
  <c r="I43" i="16"/>
  <c r="H43" i="16"/>
  <c r="D43" i="16"/>
  <c r="J44" i="16"/>
  <c r="I44" i="16"/>
  <c r="H44" i="16"/>
  <c r="D44" i="16"/>
  <c r="J45" i="16"/>
  <c r="I45" i="16"/>
  <c r="H45" i="16"/>
  <c r="D45" i="16"/>
  <c r="J46" i="16"/>
  <c r="I46" i="16"/>
  <c r="H46" i="16"/>
  <c r="D46" i="16"/>
  <c r="J47" i="16"/>
  <c r="I47" i="16"/>
  <c r="H47" i="16"/>
  <c r="D47" i="16"/>
  <c r="J48" i="16"/>
  <c r="I48" i="16"/>
  <c r="H48" i="16"/>
  <c r="D48" i="16"/>
  <c r="J49" i="16"/>
  <c r="I49" i="16"/>
  <c r="H49" i="16"/>
  <c r="D49" i="16"/>
  <c r="J50" i="16"/>
  <c r="I50" i="16"/>
  <c r="H50" i="16"/>
  <c r="D50" i="16"/>
  <c r="J51" i="16"/>
  <c r="I51" i="16"/>
  <c r="H51" i="16"/>
  <c r="D51" i="16"/>
  <c r="J52" i="16"/>
  <c r="I52" i="16"/>
  <c r="H52" i="16"/>
  <c r="D52" i="16"/>
  <c r="J53" i="16"/>
  <c r="I53" i="16"/>
  <c r="H53" i="16"/>
  <c r="D53" i="16"/>
  <c r="J54" i="16"/>
  <c r="I54" i="16"/>
  <c r="H54" i="16"/>
  <c r="D54" i="16"/>
  <c r="J55" i="16"/>
  <c r="I55" i="16"/>
  <c r="H55" i="16"/>
  <c r="D55" i="16"/>
  <c r="J56" i="16"/>
  <c r="I56" i="16"/>
  <c r="H56" i="16"/>
  <c r="D56" i="16"/>
  <c r="J57" i="16"/>
  <c r="I57" i="16"/>
  <c r="H57" i="16"/>
  <c r="D57" i="16"/>
  <c r="J58" i="16"/>
  <c r="I58" i="16"/>
  <c r="H58" i="16"/>
  <c r="D58" i="16"/>
  <c r="J59" i="16"/>
  <c r="I59" i="16"/>
  <c r="H59" i="16"/>
  <c r="D59" i="16"/>
  <c r="J60" i="16"/>
  <c r="I60" i="16"/>
  <c r="H60" i="16"/>
  <c r="D60" i="16"/>
  <c r="J61" i="16"/>
  <c r="I61" i="16"/>
  <c r="H61" i="16"/>
  <c r="D61" i="16"/>
  <c r="J62" i="16"/>
  <c r="I62" i="16"/>
  <c r="H62" i="16"/>
  <c r="D62" i="16"/>
  <c r="J63" i="16"/>
  <c r="I63" i="16"/>
  <c r="H63" i="16"/>
  <c r="D63" i="16"/>
  <c r="J64" i="16"/>
  <c r="I64" i="16"/>
  <c r="H64" i="16"/>
  <c r="D64" i="16"/>
  <c r="J65" i="16"/>
  <c r="I65" i="16"/>
  <c r="H65" i="16"/>
  <c r="D65" i="16"/>
  <c r="J66" i="16"/>
  <c r="I66" i="16"/>
  <c r="H66" i="16"/>
  <c r="D66" i="16"/>
  <c r="J67" i="16"/>
  <c r="I67" i="16"/>
  <c r="H67" i="16"/>
  <c r="D67" i="16"/>
  <c r="J68" i="16"/>
  <c r="I68" i="16"/>
  <c r="H68" i="16"/>
  <c r="D68" i="16"/>
  <c r="J69" i="16"/>
  <c r="I69" i="16"/>
  <c r="H69" i="16"/>
  <c r="D69" i="16"/>
  <c r="J70" i="16"/>
  <c r="I70" i="16"/>
  <c r="H70" i="16"/>
  <c r="D70" i="16"/>
  <c r="J71" i="16"/>
  <c r="I71" i="16"/>
  <c r="H71" i="16"/>
  <c r="D71" i="16"/>
  <c r="J72" i="16"/>
  <c r="I72" i="16"/>
  <c r="H72" i="16"/>
  <c r="D72" i="16"/>
  <c r="J73" i="16"/>
  <c r="I73" i="16"/>
  <c r="H73" i="16"/>
  <c r="D73" i="16"/>
  <c r="J74" i="16"/>
  <c r="I74" i="16"/>
  <c r="H74" i="16"/>
  <c r="D74" i="16"/>
  <c r="J75" i="16"/>
  <c r="I75" i="16"/>
  <c r="H75" i="16"/>
  <c r="D75" i="16"/>
  <c r="J76" i="16"/>
  <c r="I76" i="16"/>
  <c r="H76" i="16"/>
  <c r="D76" i="16"/>
  <c r="J77" i="16"/>
  <c r="I77" i="16"/>
  <c r="H77" i="16"/>
  <c r="D77" i="16"/>
  <c r="J78" i="16"/>
  <c r="I78" i="16"/>
  <c r="H78" i="16"/>
  <c r="D78" i="16"/>
  <c r="J79" i="16"/>
  <c r="I79" i="16"/>
  <c r="H79" i="16"/>
  <c r="D79" i="16"/>
  <c r="J80" i="16"/>
  <c r="I80" i="16"/>
  <c r="H80" i="16"/>
  <c r="D80" i="16"/>
  <c r="J81" i="16"/>
  <c r="I81" i="16"/>
  <c r="H81" i="16"/>
  <c r="D81" i="16"/>
  <c r="J82" i="16"/>
  <c r="I82" i="16"/>
  <c r="H82" i="16"/>
  <c r="D82" i="16"/>
  <c r="J83" i="16"/>
  <c r="I83" i="16"/>
  <c r="H83" i="16"/>
  <c r="D83" i="16"/>
  <c r="J84" i="16"/>
  <c r="I84" i="16"/>
  <c r="H84" i="16"/>
  <c r="D84" i="16"/>
  <c r="J85" i="16"/>
  <c r="I85" i="16"/>
  <c r="H85" i="16"/>
  <c r="D85" i="16"/>
  <c r="J86" i="16"/>
  <c r="I86" i="16"/>
  <c r="H86" i="16"/>
  <c r="D86" i="16"/>
  <c r="J87" i="16"/>
  <c r="I87" i="16"/>
  <c r="H87" i="16"/>
  <c r="D87" i="16"/>
  <c r="J88" i="16"/>
  <c r="I88" i="16"/>
  <c r="H88" i="16"/>
  <c r="D88" i="16"/>
  <c r="J89" i="16"/>
  <c r="I89" i="16"/>
  <c r="H89" i="16"/>
  <c r="D89" i="16"/>
  <c r="J90" i="16"/>
  <c r="I90" i="16"/>
  <c r="H90" i="16"/>
  <c r="D90" i="16"/>
  <c r="J91" i="16"/>
  <c r="I91" i="16"/>
  <c r="H91" i="16"/>
  <c r="D91" i="16"/>
  <c r="J92" i="16"/>
  <c r="I92" i="16"/>
  <c r="H92" i="16"/>
  <c r="D92" i="16"/>
  <c r="J93" i="16"/>
  <c r="I93" i="16"/>
  <c r="H93" i="16"/>
  <c r="D93" i="16"/>
  <c r="J94" i="16"/>
  <c r="I94" i="16"/>
  <c r="H94" i="16"/>
  <c r="D94" i="16"/>
  <c r="J95" i="16"/>
  <c r="I95" i="16"/>
  <c r="H95" i="16"/>
  <c r="D95" i="16"/>
  <c r="J96" i="16"/>
  <c r="I96" i="16"/>
  <c r="H96" i="16"/>
  <c r="D96" i="16"/>
  <c r="J97" i="16"/>
  <c r="I97" i="16"/>
  <c r="H97" i="16"/>
  <c r="D97" i="16"/>
  <c r="J98" i="16"/>
  <c r="I98" i="16"/>
  <c r="H98" i="16"/>
  <c r="D98" i="16"/>
  <c r="J99" i="16"/>
  <c r="I99" i="16"/>
  <c r="H99" i="16"/>
  <c r="D99" i="16"/>
  <c r="J100" i="16"/>
  <c r="I100" i="16"/>
  <c r="H100" i="16"/>
  <c r="D100" i="16"/>
  <c r="J101" i="16"/>
  <c r="I101" i="16"/>
  <c r="H101" i="16"/>
  <c r="D101" i="16"/>
  <c r="J102" i="16"/>
  <c r="I102" i="16"/>
  <c r="H102" i="16"/>
  <c r="D102" i="16"/>
  <c r="J103" i="16"/>
  <c r="I103" i="16"/>
  <c r="H103" i="16"/>
  <c r="D103" i="16"/>
  <c r="J104" i="16"/>
  <c r="I104" i="16"/>
  <c r="H104" i="16"/>
  <c r="D104" i="16"/>
  <c r="J105" i="16"/>
  <c r="I105" i="16"/>
  <c r="H105" i="16"/>
  <c r="D105" i="16"/>
  <c r="J106" i="16"/>
  <c r="I106" i="16"/>
  <c r="H106" i="16"/>
  <c r="D106" i="16"/>
  <c r="J107" i="16"/>
  <c r="I107" i="16"/>
  <c r="H107" i="16"/>
  <c r="D107" i="16"/>
  <c r="J108" i="16"/>
  <c r="I108" i="16"/>
  <c r="H108" i="16"/>
  <c r="D108" i="16"/>
  <c r="J109" i="16"/>
  <c r="I109" i="16"/>
  <c r="H109" i="16"/>
  <c r="D109" i="16"/>
  <c r="J110" i="16"/>
  <c r="I110" i="16"/>
  <c r="H110" i="16"/>
  <c r="D110" i="16"/>
  <c r="J111" i="16"/>
  <c r="I111" i="16"/>
  <c r="H111" i="16"/>
  <c r="D111" i="16"/>
  <c r="J112" i="16"/>
  <c r="I112" i="16"/>
  <c r="H112" i="16"/>
  <c r="D112" i="16"/>
  <c r="J113" i="16"/>
  <c r="I113" i="16"/>
  <c r="H113" i="16"/>
  <c r="D113" i="16"/>
  <c r="J114" i="16"/>
  <c r="I114" i="16"/>
  <c r="H114" i="16"/>
  <c r="D114" i="16"/>
  <c r="J115" i="16"/>
  <c r="I115" i="16"/>
  <c r="H115" i="16"/>
  <c r="D115" i="16"/>
  <c r="J116" i="16"/>
  <c r="I116" i="16"/>
  <c r="H116" i="16"/>
  <c r="D116" i="16"/>
  <c r="J117" i="16"/>
  <c r="I117" i="16"/>
  <c r="H117" i="16"/>
  <c r="D117" i="16"/>
  <c r="B130" i="16" l="1"/>
  <c r="B132" i="16" s="1"/>
  <c r="N7" i="8"/>
  <c r="B5" i="10" s="1"/>
  <c r="B8" i="8"/>
  <c r="B4" i="10"/>
  <c r="B4" i="9"/>
  <c r="N9" i="8"/>
  <c r="B15" i="9" l="1"/>
  <c r="B13" i="9"/>
  <c r="B8" i="9"/>
  <c r="B12" i="9"/>
  <c r="E7" i="10"/>
  <c r="F7" i="10" s="1"/>
  <c r="E5" i="10"/>
  <c r="F5" i="10" s="1"/>
  <c r="E8" i="10"/>
  <c r="B10" i="8"/>
  <c r="B11" i="8" s="1"/>
  <c r="N8" i="8"/>
  <c r="B136" i="16"/>
  <c r="B134" i="16"/>
  <c r="B137" i="16" s="1"/>
  <c r="H5" i="18" l="1"/>
  <c r="B139" i="16"/>
  <c r="E136" i="16"/>
  <c r="B18" i="15"/>
  <c r="B6" i="10"/>
  <c r="B5" i="9"/>
  <c r="N10" i="8"/>
  <c r="N11" i="8" s="1"/>
  <c r="B7" i="10"/>
  <c r="B10" i="9"/>
  <c r="B8" i="10" l="1"/>
  <c r="E15" i="17"/>
  <c r="B141" i="16"/>
  <c r="I5" i="18" l="1"/>
  <c r="H18" i="17"/>
  <c r="E146" i="16"/>
  <c r="E145" i="16"/>
  <c r="E138" i="16"/>
  <c r="E20" i="15" s="1"/>
  <c r="E135" i="16"/>
  <c r="E134" i="16"/>
  <c r="E133" i="16"/>
  <c r="E17" i="15" s="1"/>
  <c r="E131" i="16"/>
  <c r="B19" i="15"/>
  <c r="B142" i="16"/>
  <c r="J5" i="18" l="1"/>
  <c r="H19" i="17"/>
  <c r="G15" i="17"/>
  <c r="B143" i="16"/>
  <c r="L5" i="18"/>
  <c r="E132" i="16"/>
  <c r="E15" i="15"/>
  <c r="M5" i="18" l="1"/>
  <c r="E16" i="15"/>
  <c r="K5" i="18"/>
  <c r="H20" i="17"/>
  <c r="H15" i="17"/>
  <c r="B144" i="16"/>
  <c r="E130" i="16"/>
  <c r="B20" i="15"/>
  <c r="H22" i="17" l="1"/>
  <c r="E19" i="15"/>
  <c r="H21" i="17"/>
  <c r="E18" i="15"/>
</calcChain>
</file>

<file path=xl/sharedStrings.xml><?xml version="1.0" encoding="utf-8"?>
<sst xmlns="http://schemas.openxmlformats.org/spreadsheetml/2006/main" count="1845" uniqueCount="825">
  <si>
    <t>VANDARA ADVERTISING — MASTER OPERATING, SALES &amp; PRICING SYSTEM v3</t>
  </si>
  <si>
    <t>Bagian</t>
  </si>
  <si>
    <t>Cara Pakai</t>
  </si>
  <si>
    <t>Mulai</t>
  </si>
  <si>
    <t>Isi sheet PENGATURAN terlebih dahulu.</t>
  </si>
  <si>
    <t>Project</t>
  </si>
  <si>
    <t>Buat Project ID unik, contoh VDA-2026-001. Pakai ID yang sama di semua sheet.</t>
  </si>
  <si>
    <t>Quotation</t>
  </si>
  <si>
    <t>Isi seluruh komponen HPP. Harga jual dihitung dari target margin.</t>
  </si>
  <si>
    <t>Transaksi</t>
  </si>
  <si>
    <t>Catat SEMUA uang masuk dan keluar. Isi Project ID untuk biaya yang terkait proyek; kosongkan untuk overhead umum.</t>
  </si>
  <si>
    <t>Invoice</t>
  </si>
  <si>
    <t>Catat tagihan customer dan pembayaran agar piutang terpantau.</t>
  </si>
  <si>
    <t>Vendor</t>
  </si>
  <si>
    <t>Catat tagihan vendor agar hutang dan jatuh tempo terpantau.</t>
  </si>
  <si>
    <t>Pajak</t>
  </si>
  <si>
    <t>Sheet PAJAK menghitung estimasi PPh Final UMKM 0,5% dari omzet untuk PT Perorangan selama memenuhi ketentuan PP 20/2026.</t>
  </si>
  <si>
    <t>Warna</t>
  </si>
  <si>
    <t>Kuning + tulisan biru = input. Hitam = formula.</t>
  </si>
  <si>
    <t>PT Perorangan</t>
  </si>
  <si>
    <t>Default badan usaha sudah diubah menjadi PT Perorangan. Fasilitas Rp500 juta pertama bebas PPh tidak dipakai di model ini karena itu untuk WP orang pribadi.</t>
  </si>
  <si>
    <t>Non-PKP</t>
  </si>
  <si>
    <t>Default belum PKP; file memonitor batas omzet Rp4,8 miliar. Quotation tidak menambahkan PPN.</t>
  </si>
  <si>
    <t>Contoh 1</t>
  </si>
  <si>
    <t>VDA-2026-001 = proyek neon box selesai. Lu bisa lihat quotation Rp12,5 jt, HPP Rp7,5 jt, transaksi DP + pelunasan, dan biaya proyeknya.</t>
  </si>
  <si>
    <t>Contoh 2</t>
  </si>
  <si>
    <t>VDA-2026-002 = proyek huruf timbul masih berjalan. Ada DP, biaya berjalan, invoice belum lunas, dan hutang vendor yang masih tersisa.</t>
  </si>
  <si>
    <t>Cara Belajar</t>
  </si>
  <si>
    <t>Mulai dari PROJECT → QUOTATION → TRANSAKSI → INVOICE → VENDOR_HUTANG → lihat hasilnya di DASHBOARD / LABA_RUGI / PAJAK.</t>
  </si>
  <si>
    <t>Setelah Paham</t>
  </si>
  <si>
    <t>Hapus atau timpa data contoh di baris awal, lalu mulai input proyek asli lu dengan Project ID baru.</t>
  </si>
  <si>
    <t>CRM v2</t>
  </si>
  <si>
    <t>Sheet CRM_PROSPEK adalah pusat semua calon customer. Bahkan orang yang baru sekadar tanya harga harus masuk.</t>
  </si>
  <si>
    <t>Daily Sales</t>
  </si>
  <si>
    <t>Buka SALES_HARIAN tiap pagi. Fokus angka Harus Follow-Up, HOT Lead, Quotation, dan Negotiation.</t>
  </si>
  <si>
    <t>Playbook</t>
  </si>
  <si>
    <t>PLAYBOOK_SALES menjelaskan sumber client dan rutinitas harian supaya lu nggak bingung harus mulai dari mana.</t>
  </si>
  <si>
    <t>Aturan Emas</t>
  </si>
  <si>
    <t>Setiap lead wajib punya NEXT FOLLOW-UP. Kalau kolom itu kosong, peluang gampang hilang.</t>
  </si>
  <si>
    <t>Pricing System</t>
  </si>
  <si>
    <t>Buka MULAI lalu KALKULATOR untuk menghitung HPP, margin, harga jual, DP, pajak, dan harga per m²/cm.</t>
  </si>
  <si>
    <t>Master Produk</t>
  </si>
  <si>
    <t>Tambah atau ubah jenis produk di MASTER PRODUK. Kapasitas tersedia sampai 200 produk.</t>
  </si>
  <si>
    <t>Master Bahan</t>
  </si>
  <si>
    <t>Harga rekanan Wellen ditandai biru. Data contoh/manual tetap tersedia di bagian bawah.</t>
  </si>
  <si>
    <t>Resep Produk</t>
  </si>
  <si>
    <t>Atur komponen otomatis di RESEP PRODUK; pilihan bahan membaca MASTER BAHAN sampai baris 204.</t>
  </si>
  <si>
    <t>Alur Terpadu</t>
  </si>
  <si>
    <t>Hitung di KALKULATOR → buat PENAWARAN → setelah disetujui catat ke QUOTATION, PROJECT, dan TRANSAKSI.</t>
  </si>
  <si>
    <t>PENGATURAN &amp; ASUMSI</t>
  </si>
  <si>
    <t>Parameter</t>
  </si>
  <si>
    <t>Nilai</t>
  </si>
  <si>
    <t>CATATAN PAJAK 2026</t>
  </si>
  <si>
    <t>Nama Usaha</t>
  </si>
  <si>
    <t>Vandara Advertising</t>
  </si>
  <si>
    <t>Default diperbarui: Vandara Advertising = PT Perorangan, belum PKP.</t>
  </si>
  <si>
    <t>Bentuk Usaha</t>
  </si>
  <si>
    <t>PP 20/2026 mempertahankan PPh Final UMKM 0,5% untuk perseroan perorangan yang memenuhi ketentuan.</t>
  </si>
  <si>
    <t>Status PKP</t>
  </si>
  <si>
    <t>Belum PKP</t>
  </si>
  <si>
    <t>Batas omzet fasilitas PPh Final tetap Rp4,8 miliar per tahun pajak.</t>
  </si>
  <si>
    <t>Tahun Model</t>
  </si>
  <si>
    <t>PT Perorangan dapat menggunakan fasilitas tanpa batas waktu selama memenuhi kriteria atau sampai memilih ketentuan umum.</t>
  </si>
  <si>
    <t>Target Margin Default</t>
  </si>
  <si>
    <t>Estimasi di workbook menghitung 0,5% dari seluruh omzet usaha yang dicatat sebagai transaksi MASUK.</t>
  </si>
  <si>
    <t>Saldo Kas Awal</t>
  </si>
  <si>
    <t>Pengecualian omzet Rp500 juta pertama berlaku untuk WP orang pribadi, bukan PT Perorangan.</t>
  </si>
  <si>
    <t>Batas Omzet PKP</t>
  </si>
  <si>
    <t>Tarif PPh Badan Umum</t>
  </si>
  <si>
    <t>Tarif Efektif Fasilitas 31E</t>
  </si>
  <si>
    <t>PPh Final UMKM PT Perorangan</t>
  </si>
  <si>
    <t>Skema PPh Dipakai</t>
  </si>
  <si>
    <t>PPh Final UMKM 0,5% (PT Perorangan)</t>
  </si>
  <si>
    <t>Cadangan Pajak Tambahan</t>
  </si>
  <si>
    <t>Target Omzet Tahunan</t>
  </si>
  <si>
    <t>PROJECT / ORDER TRACKER</t>
  </si>
  <si>
    <t>DATA CONTOH — ganti/hapus baris contoh ini setelah lu paham alurnya. Rumus tetap jalan.</t>
  </si>
  <si>
    <t>Project ID</t>
  </si>
  <si>
    <t>Tanggal Masuk</t>
  </si>
  <si>
    <t>Customer</t>
  </si>
  <si>
    <t>Nama Proyek</t>
  </si>
  <si>
    <t>Kategori</t>
  </si>
  <si>
    <t>Nilai Deal</t>
  </si>
  <si>
    <t>Deadline</t>
  </si>
  <si>
    <t>Status</t>
  </si>
  <si>
    <t>Progress</t>
  </si>
  <si>
    <t>Total Biaya</t>
  </si>
  <si>
    <t>Laba Proyek</t>
  </si>
  <si>
    <t>Margin</t>
  </si>
  <si>
    <t>Sudah Ditagih</t>
  </si>
  <si>
    <t>Sisa Belum Ditagih</t>
  </si>
  <si>
    <t>VDA-2026-001</t>
  </si>
  <si>
    <t>Kopi Sudut Selatan</t>
  </si>
  <si>
    <t>Neon Box Bulat Ø120 cm</t>
  </si>
  <si>
    <t>Neon Box</t>
  </si>
  <si>
    <t>Selesai</t>
  </si>
  <si>
    <t>100%</t>
  </si>
  <si>
    <t>VDA-2026-002</t>
  </si>
  <si>
    <t>Klinik Senyum</t>
  </si>
  <si>
    <t>Huruf Timbul Stainless + LED</t>
  </si>
  <si>
    <t>Huruf Timbul</t>
  </si>
  <si>
    <t>Produksi</t>
  </si>
  <si>
    <t>75%</t>
  </si>
  <si>
    <t>QUOTATION &amp; HPP CALCULATOR</t>
  </si>
  <si>
    <t>Quote ID</t>
  </si>
  <si>
    <t>Deskripsi</t>
  </si>
  <si>
    <t>Material</t>
  </si>
  <si>
    <t>Vendor/Subcon</t>
  </si>
  <si>
    <t>Transport</t>
  </si>
  <si>
    <t>Tenaga/Gaji Proyek</t>
  </si>
  <si>
    <t>Sewa Alat</t>
  </si>
  <si>
    <t>Operasional Lain</t>
  </si>
  <si>
    <t>Total HPP</t>
  </si>
  <si>
    <t>Margin Target</t>
  </si>
  <si>
    <t>Harga Jual</t>
  </si>
  <si>
    <t>Laba Target</t>
  </si>
  <si>
    <t>Q-2026-001</t>
  </si>
  <si>
    <t>Neon Box bulat Ø120 cm + pemasangan</t>
  </si>
  <si>
    <t>Q-2026-002</t>
  </si>
  <si>
    <t>Huruf timbul stainless + LED + instalasi</t>
  </si>
  <si>
    <t>KAS MASUK / KELUAR</t>
  </si>
  <si>
    <t>Tanggal</t>
  </si>
  <si>
    <t>No. Bukti</t>
  </si>
  <si>
    <t>Jenis</t>
  </si>
  <si>
    <t>Keterangan</t>
  </si>
  <si>
    <t>Vendor/Customer</t>
  </si>
  <si>
    <t>Nominal</t>
  </si>
  <si>
    <t>Metode</t>
  </si>
  <si>
    <t>Jatuh Tempo</t>
  </si>
  <si>
    <t>Catatan</t>
  </si>
  <si>
    <t>TRX-001</t>
  </si>
  <si>
    <t>MASUK</t>
  </si>
  <si>
    <t>DP Customer</t>
  </si>
  <si>
    <t>DP 50% neon box</t>
  </si>
  <si>
    <t>Transfer</t>
  </si>
  <si>
    <t>Lunas</t>
  </si>
  <si>
    <t>CONTOH</t>
  </si>
  <si>
    <t>TRX-002</t>
  </si>
  <si>
    <t>KELUAR</t>
  </si>
  <si>
    <t>Acrylic, LED module, ACP, power supply</t>
  </si>
  <si>
    <t>Toko Material Reklame</t>
  </si>
  <si>
    <t>TRX-003</t>
  </si>
  <si>
    <t>Cutting / printing pendukung</t>
  </si>
  <si>
    <t>Vendor Cutting</t>
  </si>
  <si>
    <t>TRX-004</t>
  </si>
  <si>
    <t>Gaji Proyek</t>
  </si>
  <si>
    <t>Upah produksi + instalasi</t>
  </si>
  <si>
    <t>Tim Produksi</t>
  </si>
  <si>
    <t>Cash</t>
  </si>
  <si>
    <t>TRX-005</t>
  </si>
  <si>
    <t>Mobil + bensin pemasangan</t>
  </si>
  <si>
    <t>Operasional</t>
  </si>
  <si>
    <t>TRX-006</t>
  </si>
  <si>
    <t>Sewa tangga/scaffolding</t>
  </si>
  <si>
    <t>Vendor Sewa</t>
  </si>
  <si>
    <t>TRX-007</t>
  </si>
  <si>
    <t>Lainnya</t>
  </si>
  <si>
    <t>Makan tim + kebutuhan kecil</t>
  </si>
  <si>
    <t>TRX-008</t>
  </si>
  <si>
    <t>Pelunasan Customer</t>
  </si>
  <si>
    <t>Pelunasan 50% neon box</t>
  </si>
  <si>
    <t>TRX-009</t>
  </si>
  <si>
    <t>DP 50% huruf timbul</t>
  </si>
  <si>
    <t>TRX-010</t>
  </si>
  <si>
    <t>Stainless, acrylic, LED, power supply</t>
  </si>
  <si>
    <t>TRX-011</t>
  </si>
  <si>
    <t>DP vendor laser cutting</t>
  </si>
  <si>
    <t>Vendor Laser</t>
  </si>
  <si>
    <t>Sebagian</t>
  </si>
  <si>
    <t>TRX-012</t>
  </si>
  <si>
    <t>Upah produksi tahap awal</t>
  </si>
  <si>
    <t>TRX-013</t>
  </si>
  <si>
    <t>Listrik/Internet</t>
  </si>
  <si>
    <t>Internet + listrik workshop</t>
  </si>
  <si>
    <t>CONTOH OVERHEAD</t>
  </si>
  <si>
    <t>TRX-014</t>
  </si>
  <si>
    <t>Marketing</t>
  </si>
  <si>
    <t>Iklan / boost sosial media</t>
  </si>
  <si>
    <t>Meta Ads</t>
  </si>
  <si>
    <t>Kartu</t>
  </si>
  <si>
    <t>INVOICE &amp; PIUTANG</t>
  </si>
  <si>
    <t>Invoice No</t>
  </si>
  <si>
    <t>Jenis Tagihan</t>
  </si>
  <si>
    <t>Nilai Invoice</t>
  </si>
  <si>
    <t>Sudah Dibayar</t>
  </si>
  <si>
    <t>Sisa Piutang</t>
  </si>
  <si>
    <t>Umur Piutang (hari)</t>
  </si>
  <si>
    <t>INV-2026-001</t>
  </si>
  <si>
    <t>Pelunasan</t>
  </si>
  <si>
    <t>INV-2026-002</t>
  </si>
  <si>
    <t>VENDOR &amp; HUTANG USAHA</t>
  </si>
  <si>
    <t>Nilai Tagihan</t>
  </si>
  <si>
    <t>Sisa Hutang</t>
  </si>
  <si>
    <t>Kontak/Catatan</t>
  </si>
  <si>
    <t>Laser cutting huruf stainless</t>
  </si>
  <si>
    <t>Sisa Rp900.000</t>
  </si>
  <si>
    <t>Vendor Sewa Crane</t>
  </si>
  <si>
    <t>Sewa alat untuk instalasi (rencana)</t>
  </si>
  <si>
    <t>Belum dibayar</t>
  </si>
  <si>
    <t>LABA RUGI MANAJEMEN BULANAN</t>
  </si>
  <si>
    <t>Jan</t>
  </si>
  <si>
    <t>Feb</t>
  </si>
  <si>
    <t>Mar</t>
  </si>
  <si>
    <t>Apr</t>
  </si>
  <si>
    <t>Mei</t>
  </si>
  <si>
    <t>Jun</t>
  </si>
  <si>
    <t>Jul</t>
  </si>
  <si>
    <t>Agu</t>
  </si>
  <si>
    <t>Sep</t>
  </si>
  <si>
    <t>Okt</t>
  </si>
  <si>
    <t>Nov</t>
  </si>
  <si>
    <t>Des</t>
  </si>
  <si>
    <t>TOTAL</t>
  </si>
  <si>
    <t>Omzet / Kas Masuk</t>
  </si>
  <si>
    <t>Biaya Proyek</t>
  </si>
  <si>
    <t>Overhead &amp; Operasional</t>
  </si>
  <si>
    <t>Laba Sebelum Pajak</t>
  </si>
  <si>
    <t>PPh Final UMKM 0,5%</t>
  </si>
  <si>
    <t>Laba Setelah Pajak</t>
  </si>
  <si>
    <t>Margin Bersih</t>
  </si>
  <si>
    <t>ESTIMASI PPh FINAL UMKM — PT PERORANGAN</t>
  </si>
  <si>
    <t>PENTING</t>
  </si>
  <si>
    <t>Omzet Tahun Berjalan</t>
  </si>
  <si>
    <t>Default khusus PT Perorangan berdasarkan PP 20/2026.</t>
  </si>
  <si>
    <t>Estimasi PPh Final UMKM = 0,5% dari omzet selama memenuhi ketentuan dan omzet tidak melebihi Rp4,8 miliar setahun.</t>
  </si>
  <si>
    <t>Skema PPh</t>
  </si>
  <si>
    <t>PT Perorangan dapat memanfaatkan fasilitas tanpa batas waktu selama memenuhi kriteria atau sampai memilih ketentuan umum.</t>
  </si>
  <si>
    <t>Tarif PPh Final</t>
  </si>
  <si>
    <t>Tidak ada pengurangan omzet Rp500 juta pertama untuk PT Perorangan; ketentuan itu berlaku bagi WP orang pribadi.</t>
  </si>
  <si>
    <t>Estimasi PPh Final Tahun Berjalan</t>
  </si>
  <si>
    <t>Status belum PKP: file tidak menambahkan PPN, dan tetap memonitor batas omzet Rp4,8 miliar.</t>
  </si>
  <si>
    <t>Total Dana Pajak Disiapkan</t>
  </si>
  <si>
    <t>Sisa Ruang Sebelum Batas PKP</t>
  </si>
  <si>
    <t>Persentase ke Batas PKP</t>
  </si>
  <si>
    <t>Status PKP Saat Ini</t>
  </si>
  <si>
    <t>Warning</t>
  </si>
  <si>
    <t>VANDARA ADVERTISING — OWNER DASHBOARD</t>
  </si>
  <si>
    <t>KPI</t>
  </si>
  <si>
    <t>CONTROL</t>
  </si>
  <si>
    <t>Omzet / Kas Masuk YTD</t>
  </si>
  <si>
    <t>Target Omzet</t>
  </si>
  <si>
    <t>Total Pengeluaran YTD</t>
  </si>
  <si>
    <t>Pencapaian Target</t>
  </si>
  <si>
    <t>Batas Omzet PKP / Fasilitas</t>
  </si>
  <si>
    <t>Estimasi PPh Final 0,5%</t>
  </si>
  <si>
    <t>Omzet vs Batas Rp4,8 M</t>
  </si>
  <si>
    <t>Sisa ke Batas PKP</t>
  </si>
  <si>
    <t>Piutang Customer</t>
  </si>
  <si>
    <t>Hutang Vendor</t>
  </si>
  <si>
    <t>CONTOH ALUR</t>
  </si>
  <si>
    <t>Lihat</t>
  </si>
  <si>
    <t>Tujuan</t>
  </si>
  <si>
    <t>Saldo Kas Estimasi</t>
  </si>
  <si>
    <t>1</t>
  </si>
  <si>
    <t>PROJECT</t>
  </si>
  <si>
    <t>Status &amp; nilai deal</t>
  </si>
  <si>
    <t>Proyek Aktif</t>
  </si>
  <si>
    <t>2</t>
  </si>
  <si>
    <t>TRANSAKSI</t>
  </si>
  <si>
    <t>Kas masuk/keluar</t>
  </si>
  <si>
    <t>3</t>
  </si>
  <si>
    <t>INVOICE</t>
  </si>
  <si>
    <t>Piutang customer</t>
  </si>
  <si>
    <t>4</t>
  </si>
  <si>
    <t>PAJAK</t>
  </si>
  <si>
    <t>Estimasi 0,5% omzet</t>
  </si>
  <si>
    <t>SUMBER ASUMSI PAJAK</t>
  </si>
  <si>
    <t>Topik</t>
  </si>
  <si>
    <t>Ringkasan</t>
  </si>
  <si>
    <t>Sumber URL</t>
  </si>
  <si>
    <t>PP 20/2026 — PT Perorangan</t>
  </si>
  <si>
    <t>PPh Final UMKM 0,5% tetap berlaku bagi PT Perorangan yang memenuhi ketentuan; batas omzet Rp4,8 miliar.</t>
  </si>
  <si>
    <t>https://www.pajak.go.id/id/siaran-pers/pph-final-umkm-tetap-05-persen-djp-perkuat-ketepatan-sasaran</t>
  </si>
  <si>
    <t>Jangka Waktu</t>
  </si>
  <si>
    <t>PT Perorangan dapat memanfaatkan tarif final 0,5% tanpa batas waktu selama memenuhi kriteria atau sampai memilih ketentuan umum.</t>
  </si>
  <si>
    <t>https://pajak.go.id/id/artikel/era-baru-pph-final-umkm-bentuk-nyata-insentif-tepat-sasaran</t>
  </si>
  <si>
    <t>Batas Omzet</t>
  </si>
  <si>
    <t>Batas fasilitas PPh Final UMKM tetap Rp4,8 miliar per tahun pajak.</t>
  </si>
  <si>
    <t>https://pajak.go.id/id/siaran-pers/djp-tegaskan-komitmen-dukung-umkm-naik-kelas-melalui-pp-nomor-20-tahun-2026</t>
  </si>
  <si>
    <t>Rp500 Juta Pertama</t>
  </si>
  <si>
    <t>Pengecualian omzet sampai Rp500 juta pertama disebut untuk WP orang pribadi; model PT Perorangan tidak menerapkannya.</t>
  </si>
  <si>
    <t>Batas PKP</t>
  </si>
  <si>
    <t>Workbook tetap memonitor batas omzet pengusaha kecil Rp4,8 miliar untuk status PKP.</t>
  </si>
  <si>
    <t>https://www.pajak.go.id/id/pemungutan-pajak-pertambahan-nilai</t>
  </si>
  <si>
    <t>VANDARA ADVERTISING — CRM PROSPEK &amp; SALES PIPELINE</t>
  </si>
  <si>
    <t>Isi SEMUA calon customer di sini—Maps, referral, repeat customer, IG, maupun outbound. Tujuannya: jangan ada lead yang hilang atau lupa di-follow-up.</t>
  </si>
  <si>
    <t>Lead ID</t>
  </si>
  <si>
    <t>Nama Bisnis/Customer</t>
  </si>
  <si>
    <t>PIC</t>
  </si>
  <si>
    <t>No. WA/Telepon</t>
  </si>
  <si>
    <t>Sumber Lead</t>
  </si>
  <si>
    <t>Kebutuhan</t>
  </si>
  <si>
    <t>Area</t>
  </si>
  <si>
    <t>Estimasi Nilai</t>
  </si>
  <si>
    <t>Status Pipeline</t>
  </si>
  <si>
    <t>Terakhir Kontak</t>
  </si>
  <si>
    <t>Next Follow-Up</t>
  </si>
  <si>
    <t>Prioritas</t>
  </si>
  <si>
    <t>Alasan Lost</t>
  </si>
  <si>
    <t>Hari Sejak Kontak</t>
  </si>
  <si>
    <t>Action Hari Ini</t>
  </si>
  <si>
    <t>LEAD-001</t>
  </si>
  <si>
    <t>Klinik Contoh A</t>
  </si>
  <si>
    <t>Bpk. Rian</t>
  </si>
  <si>
    <t>08xx-xxxx-0001</t>
  </si>
  <si>
    <t>Google Maps</t>
  </si>
  <si>
    <t>Neon box depan klinik</t>
  </si>
  <si>
    <t>Tangerang Selatan</t>
  </si>
  <si>
    <t>Inquiry</t>
  </si>
  <si>
    <t>HOT</t>
  </si>
  <si>
    <t>Tanya ukuran &amp; kirim estimasi awal</t>
  </si>
  <si>
    <t>LEAD-002</t>
  </si>
  <si>
    <t>Cafe Contoh B</t>
  </si>
  <si>
    <t>Ibu Sari</t>
  </si>
  <si>
    <t>08xx-xxxx-0002</t>
  </si>
  <si>
    <t>Referral Teman</t>
  </si>
  <si>
    <t>Huruf timbul + logo</t>
  </si>
  <si>
    <t>Jakarta Selatan</t>
  </si>
  <si>
    <t>Follow-up keputusan quotation</t>
  </si>
  <si>
    <t>LEAD-003</t>
  </si>
  <si>
    <t>Customer Lama Contoh</t>
  </si>
  <si>
    <t>Purchasing</t>
  </si>
  <si>
    <t>08xx-xxxx-0003</t>
  </si>
  <si>
    <t>Repeat Order</t>
  </si>
  <si>
    <t>Signage outlet</t>
  </si>
  <si>
    <t>Jakarta</t>
  </si>
  <si>
    <t>Negotiation</t>
  </si>
  <si>
    <t>WARM</t>
  </si>
  <si>
    <t>Harga belum cocok; tawarkan opsi spek/value engineering</t>
  </si>
  <si>
    <t>LEAD-004</t>
  </si>
  <si>
    <t>Ruko Renovasi Contoh</t>
  </si>
  <si>
    <t>Owner</t>
  </si>
  <si>
    <t>08xx-xxxx-0004</t>
  </si>
  <si>
    <t>Outbound</t>
  </si>
  <si>
    <t>Papan nama + neon box</t>
  </si>
  <si>
    <t>Bintaro</t>
  </si>
  <si>
    <t>Prospecting</t>
  </si>
  <si>
    <t>Kirim portfolio relevan</t>
  </si>
  <si>
    <t>LEAD-005</t>
  </si>
  <si>
    <t>Interior Contractor Contoh</t>
  </si>
  <si>
    <t>Project Manager</t>
  </si>
  <si>
    <t>08xx-xxxx-0005</t>
  </si>
  <si>
    <t>Partner</t>
  </si>
  <si>
    <t>Butuh vendor signage untuk project</t>
  </si>
  <si>
    <t>Jabodetabek</t>
  </si>
  <si>
    <t>Contacted</t>
  </si>
  <si>
    <t>Tawarkan kerja sama vendor/referral</t>
  </si>
  <si>
    <t>DAILY SALES — APA YANG HARUS GUE KERJAIN HARI INI?</t>
  </si>
  <si>
    <t>KPI Hari Ini</t>
  </si>
  <si>
    <t>TARGET 30 HARI</t>
  </si>
  <si>
    <t>Target</t>
  </si>
  <si>
    <t>Aktual</t>
  </si>
  <si>
    <t>Conversion</t>
  </si>
  <si>
    <t>Lead Aktif</t>
  </si>
  <si>
    <t>Prospek Baru</t>
  </si>
  <si>
    <t>Minimal ±3–4 prospek baru/hari</t>
  </si>
  <si>
    <t>Harus Follow-Up</t>
  </si>
  <si>
    <t>Percakapan</t>
  </si>
  <si>
    <t>Target awal, nanti disesuaikan data nyata</t>
  </si>
  <si>
    <t>HOT Lead</t>
  </si>
  <si>
    <t>Kebutuhan Nyata</t>
  </si>
  <si>
    <t>Quotation Aktif</t>
  </si>
  <si>
    <t>Deal</t>
  </si>
  <si>
    <t>Target pertama: pecahkan 0 closing</t>
  </si>
  <si>
    <t>Lost</t>
  </si>
  <si>
    <t>Wajib isi alasan lost di CRM</t>
  </si>
  <si>
    <t>Potensi Pipeline</t>
  </si>
  <si>
    <t>VANDARA — PLAYBOOK CARI CLIENT 30 HARI</t>
  </si>
  <si>
    <t>Channel</t>
  </si>
  <si>
    <t>Cara Cari</t>
  </si>
  <si>
    <t>Pembuka</t>
  </si>
  <si>
    <t>Follow-Up</t>
  </si>
  <si>
    <t>Google Maps Inbound</t>
  </si>
  <si>
    <t>Orang yang sudah chat/call</t>
  </si>
  <si>
    <t>Catat semua inquiry langsung ke CRM</t>
  </si>
  <si>
    <t>Respon cepat + gali ukuran/lokasi/deadline</t>
  </si>
  <si>
    <t>H+1 dan H+3 bila belum jawab</t>
  </si>
  <si>
    <t>Survey / quotation</t>
  </si>
  <si>
    <t>Lead Lama</t>
  </si>
  <si>
    <t>Inquiry 4 bulan terakhir</t>
  </si>
  <si>
    <t>Buka chat lama satu per satu</t>
  </si>
  <si>
    <t>Follow-up kebutuhan lama tanpa memaksa</t>
  </si>
  <si>
    <t>Tawarkan alternatif spek bila harga kendala</t>
  </si>
  <si>
    <t>Hidupkan kembali lead</t>
  </si>
  <si>
    <t>Repeat Customer</t>
  </si>
  <si>
    <t>Customer yang pernah order</t>
  </si>
  <si>
    <t>Daftar seluruh customer lama</t>
  </si>
  <si>
    <t>Tanya kebutuhan maintenance / cabang / refresh signage</t>
  </si>
  <si>
    <t>30–60 hari sekali</t>
  </si>
  <si>
    <t>Repeat order</t>
  </si>
  <si>
    <t>Outbound Trigger</t>
  </si>
  <si>
    <t>Bisnis baru/renovasi/opening</t>
  </si>
  <si>
    <t>Maps/IG: cafe, klinik, apotek, ruko, outlet baru</t>
  </si>
  <si>
    <t>Jangan langsung jual; tanyakan kebutuhan signage</t>
  </si>
  <si>
    <t>Kirim portfolio yang relevan</t>
  </si>
  <si>
    <t>Dapat kebutuhan nyata</t>
  </si>
  <si>
    <t>Interior/arsitek/kontraktor/agency</t>
  </si>
  <si>
    <t>Cari vendor yang sering pegang fit-out</t>
  </si>
  <si>
    <t>Tawarkan Vandara sebagai vendor produksi signage</t>
  </si>
  <si>
    <t>Follow-up portfolio + harga partner</t>
  </si>
  <si>
    <t>Sumber proyek berulang</t>
  </si>
  <si>
    <t>Instagram</t>
  </si>
  <si>
    <t>Orang yang cek portfolio</t>
  </si>
  <si>
    <t>Konten proses, before-after, hasil jadi</t>
  </si>
  <si>
    <t>CTA: kirim ukuran/foto lokasi untuk estimasi</t>
  </si>
  <si>
    <t>Balas DM cepat</t>
  </si>
  <si>
    <t>Trust + inquiry</t>
  </si>
  <si>
    <t>RUTINITAS HARIAN</t>
  </si>
  <si>
    <t>Jumlah</t>
  </si>
  <si>
    <t>Waktu</t>
  </si>
  <si>
    <t>Output</t>
  </si>
  <si>
    <t>Aturan</t>
  </si>
  <si>
    <t>Cari prospek baru</t>
  </si>
  <si>
    <t>Pagi</t>
  </si>
  <si>
    <t>5 lead masuk CRM</t>
  </si>
  <si>
    <t>Harus spesifik &amp; relevan</t>
  </si>
  <si>
    <t>Follow-up lead</t>
  </si>
  <si>
    <t>Pagi/siang</t>
  </si>
  <si>
    <t>Semua follow-up jatuh tempo disentuh</t>
  </si>
  <si>
    <t>Jangan spam</t>
  </si>
  <si>
    <t>Hubungi partner</t>
  </si>
  <si>
    <t>Siang</t>
  </si>
  <si>
    <t>2 partner baru</t>
  </si>
  <si>
    <t>Fokus interior/contractor/agency</t>
  </si>
  <si>
    <t>Update portfolio</t>
  </si>
  <si>
    <t>Sore</t>
  </si>
  <si>
    <t>Story/post/reel bila ada bahan</t>
  </si>
  <si>
    <t>Utamakan proses &amp; before-after</t>
  </si>
  <si>
    <t>Review CRM</t>
  </si>
  <si>
    <t>Malam</t>
  </si>
  <si>
    <t>Semua lead punya next action</t>
  </si>
  <si>
    <t>Tidak boleh ada lead tanpa next follow-up</t>
  </si>
  <si>
    <t>VANDARA PRICING SYSTEM</t>
  </si>
  <si>
    <t>Kalkulator HPP, harga jual, margin, dan penawaran untuk reklame, signage, branding, serta bengkel las.</t>
  </si>
  <si>
    <t>MULAI CEPAT — 5 LANGKAH</t>
  </si>
  <si>
    <t>Update harga bahan</t>
  </si>
  <si>
    <t>Buka MASTER BAHAN, ubah semua harga contoh sesuai vendor Vandara.</t>
  </si>
  <si>
    <t>Pilih produk &amp; ukuran</t>
  </si>
  <si>
    <t>Buka KALKULATOR, isi klien, jenis produk, jumlah, lebar, dan tinggi.</t>
  </si>
  <si>
    <t>Cek resep otomatis</t>
  </si>
  <si>
    <t>Bahan dan kuantitas terisi dari RESEP PRODUK. Timpakan bila proyeknya khusus.</t>
  </si>
  <si>
    <t>Isi biaya lapangan</t>
  </si>
  <si>
    <t>Masukkan tenaga, pemasangan, transport, sewa alat, izin, dan biaya lain.</t>
  </si>
  <si>
    <t>5</t>
  </si>
  <si>
    <t>Cek lalu kirim</t>
  </si>
  <si>
    <t>Pastikan margin aman, buka PENAWARAN, lalu print / Save as PDF dari Excel.</t>
  </si>
  <si>
    <t>RINGKASAN PENAWARAN AKTIF</t>
  </si>
  <si>
    <t>Klien</t>
  </si>
  <si>
    <t>Laba Kotor</t>
  </si>
  <si>
    <t>PENTING
Harga di MASTER BAHAN adalah angka contoh awal, bukan harga pasar yang sudah diverifikasi. Sebelum dipakai ke klien, ganti seluruh harga bahan, upah, transport, margin, PPN, dan minimum order sesuai kondisi Vandara.</t>
  </si>
  <si>
    <t>Produk</t>
  </si>
  <si>
    <t>Margin Aktual</t>
  </si>
  <si>
    <t>Ukuran</t>
  </si>
  <si>
    <t>Harga / m²</t>
  </si>
  <si>
    <t>DP</t>
  </si>
  <si>
    <t>Sisa</t>
  </si>
  <si>
    <t>Grand Total</t>
  </si>
  <si>
    <t>Status Minimum</t>
  </si>
  <si>
    <t>KALKULATOR HARGA VANDARA</t>
  </si>
  <si>
    <t>Sel kuning = input/edit. Sel biru = hasil rumus otomatis. Harga master masih contoh dan wajib disesuaikan.</t>
  </si>
  <si>
    <t>1. DATA PROYEK &amp; UKURAN</t>
  </si>
  <si>
    <t>Nama Klien</t>
  </si>
  <si>
    <t>Lokasi</t>
  </si>
  <si>
    <t>Serpong, Lengkon Gudang</t>
  </si>
  <si>
    <t>Kontak Klien</t>
  </si>
  <si>
    <t>Citra Advertising</t>
  </si>
  <si>
    <t>Satuan Jual</t>
  </si>
  <si>
    <t>Jenis Produk</t>
  </si>
  <si>
    <t>Billboard / Papan Reklame</t>
  </si>
  <si>
    <t>Minimum Order</t>
  </si>
  <si>
    <t>Jumlah Unit / Huruf</t>
  </si>
  <si>
    <t>Margin Default</t>
  </si>
  <si>
    <t>Lebar / Panjang (cm)</t>
  </si>
  <si>
    <t>Pajak?</t>
  </si>
  <si>
    <t>Tidak</t>
  </si>
  <si>
    <t>Tinggi (cm)</t>
  </si>
  <si>
    <t>PPN</t>
  </si>
  <si>
    <t>%</t>
  </si>
  <si>
    <t>Kedalaman (cm)</t>
  </si>
  <si>
    <t>Luas Total (m²)</t>
  </si>
  <si>
    <t>Luas / Unit (m²)</t>
  </si>
  <si>
    <t>Keliling Total (m)</t>
  </si>
  <si>
    <t>Catatan Ukuran</t>
  </si>
  <si>
    <t>Lebar × tinggi × jumlah</t>
  </si>
  <si>
    <t>2. RESEP BAHAN OTOMATIS — BISA DITIMPA / DIEDIT MANUAL</t>
  </si>
  <si>
    <t>No</t>
  </si>
  <si>
    <t>Komponen</t>
  </si>
  <si>
    <t>Bahan / Biaya</t>
  </si>
  <si>
    <t>Satuan</t>
  </si>
  <si>
    <t>Basis</t>
  </si>
  <si>
    <t>Pengali</t>
  </si>
  <si>
    <t>Qty</t>
  </si>
  <si>
    <t>Harga Satuan</t>
  </si>
  <si>
    <t>Waste</t>
  </si>
  <si>
    <t>Subtotal HPP</t>
  </si>
  <si>
    <t>Plat besi</t>
  </si>
  <si>
    <t>Plat Besi</t>
  </si>
  <si>
    <t>Dempul</t>
  </si>
  <si>
    <t>Dempul Besi Alfa Gloss</t>
  </si>
  <si>
    <t>3. BIAYA PROYEK TAMBAHAN</t>
  </si>
  <si>
    <t>Jenis Biaya</t>
  </si>
  <si>
    <t>Subtotal</t>
  </si>
  <si>
    <t>Tenaga Produksi</t>
  </si>
  <si>
    <t>hari-orang</t>
  </si>
  <si>
    <t>Tenaga Pasang</t>
  </si>
  <si>
    <t>Transport / Mobilisasi</t>
  </si>
  <si>
    <t>trip</t>
  </si>
  <si>
    <t>Sewa Scaffolding</t>
  </si>
  <si>
    <t>set-hari</t>
  </si>
  <si>
    <t>Desain / Setting File</t>
  </si>
  <si>
    <t>proyek</t>
  </si>
  <si>
    <t>Perizinan / Koordinasi</t>
  </si>
  <si>
    <t>Biaya Lain-lain</t>
  </si>
  <si>
    <t>4. HARGA JUAL &amp; KEUNTUNGAN</t>
  </si>
  <si>
    <t>Total Bahan</t>
  </si>
  <si>
    <t>Sisa Pembayaran</t>
  </si>
  <si>
    <t>Biaya Tambahan</t>
  </si>
  <si>
    <t>HPP Langsung</t>
  </si>
  <si>
    <t>Overhead</t>
  </si>
  <si>
    <t>Nilai Overhead</t>
  </si>
  <si>
    <t>Harga / cm²</t>
  </si>
  <si>
    <t>Cadangan Risiko</t>
  </si>
  <si>
    <t>Harga / Unit</t>
  </si>
  <si>
    <t>Nilai Risiko</t>
  </si>
  <si>
    <t>HPP / m²</t>
  </si>
  <si>
    <t>TOTAL HPP</t>
  </si>
  <si>
    <t>Target Margin</t>
  </si>
  <si>
    <t>Harga Sebelum Diskon</t>
  </si>
  <si>
    <t>Pembulatan Harga</t>
  </si>
  <si>
    <t>Diskon</t>
  </si>
  <si>
    <t>Durasi Produksi</t>
  </si>
  <si>
    <t>Isi manual</t>
  </si>
  <si>
    <t>DPP / Harga Jual</t>
  </si>
  <si>
    <t>Masa Berlaku</t>
  </si>
  <si>
    <t>14 hari</t>
  </si>
  <si>
    <t>Garansi</t>
  </si>
  <si>
    <t>GRAND TOTAL</t>
  </si>
  <si>
    <t>Termin</t>
  </si>
  <si>
    <t>DP + pelunasan</t>
  </si>
  <si>
    <t>DP Dibayar</t>
  </si>
  <si>
    <t>Harga dapat disesuaikan</t>
  </si>
  <si>
    <t>Harga / meter keliling</t>
  </si>
  <si>
    <t>Harga / cm tinggi</t>
  </si>
  <si>
    <t>MASTER BAHAN &amp; BIAYA</t>
  </si>
  <si>
    <t>Kapasitas 200 bahan/biaya. Kolom biru menandai sumber harga vendor; update harga kapan pun diperlukan.</t>
  </si>
  <si>
    <t>Kapasitas 200 bahan/biaya. Isi baris kosong dan update harga vendor kapan pun diperlukan.</t>
  </si>
  <si>
    <t>Kode</t>
  </si>
  <si>
    <t>Nama Bahan / Biaya</t>
  </si>
  <si>
    <t>Waste Default</t>
  </si>
  <si>
    <t>Vendor / Catatan</t>
  </si>
  <si>
    <t>Update Harga</t>
  </si>
  <si>
    <t>Sumber Harga</t>
  </si>
  <si>
    <t>WP-OUT-C280</t>
  </si>
  <si>
    <t>Print Outdoor - Flexy China 280 gsm</t>
  </si>
  <si>
    <t>Jasa</t>
  </si>
  <si>
    <t>m²</t>
  </si>
  <si>
    <t>Outdoor | Qty 1–200 m | Pricelist 29-08-2025</t>
  </si>
  <si>
    <t>Wellen Print</t>
  </si>
  <si>
    <t>WP-OUT-C340</t>
  </si>
  <si>
    <t>Print Outdoor - Flexy China 340 gsm</t>
  </si>
  <si>
    <t>WP-OUT-K440</t>
  </si>
  <si>
    <t>Print Outdoor - Flexy Korea 440 gsm</t>
  </si>
  <si>
    <t>Outdoor | Pricelist 29-08-2025</t>
  </si>
  <si>
    <t>WP-OUT-VNL</t>
  </si>
  <si>
    <t>Print Outdoor - Sticker Vinyl</t>
  </si>
  <si>
    <t>WP-OUT-OWV</t>
  </si>
  <si>
    <t>Print Outdoor - Sticker Oneway Vision</t>
  </si>
  <si>
    <t>WP-IND-C280</t>
  </si>
  <si>
    <t>Print Indoor - Flexy China 280 gsm</t>
  </si>
  <si>
    <t>Indoor | Pricelist 29-08-2025</t>
  </si>
  <si>
    <t>WP-IND-C340</t>
  </si>
  <si>
    <t>Print Indoor - Flexy China 340 gsm</t>
  </si>
  <si>
    <t>WP-IND-K440</t>
  </si>
  <si>
    <t>Print Indoor - Flexy Korea 440 gsm</t>
  </si>
  <si>
    <t>WP-IND-J510</t>
  </si>
  <si>
    <t>Print Indoor - Flexy Jerman 510 gsm</t>
  </si>
  <si>
    <t>WP-IND-BLC</t>
  </si>
  <si>
    <t>Print Indoor - Flexy Backlite China</t>
  </si>
  <si>
    <t>WP-IND-BLK</t>
  </si>
  <si>
    <t>Print Indoor - Flexy Backlite Korea</t>
  </si>
  <si>
    <t>WP-IND-BLJ</t>
  </si>
  <si>
    <t>Print Indoor - Flexy Backlite Jerman</t>
  </si>
  <si>
    <t>WP-IND-VNL</t>
  </si>
  <si>
    <t>Print Indoor - Sticker Vinyl</t>
  </si>
  <si>
    <t>WP-IND-TRN</t>
  </si>
  <si>
    <t>Print Indoor - Sticker Transparant</t>
  </si>
  <si>
    <t>WP-IND-BLO</t>
  </si>
  <si>
    <t>Print Indoor - Sticker Blockout</t>
  </si>
  <si>
    <t>WP-IND-BLT</t>
  </si>
  <si>
    <t>Print Indoor - Sticker Backlite</t>
  </si>
  <si>
    <t>WP-LTX-C1</t>
  </si>
  <si>
    <t>HP Latex - Backlite China 1 Muka</t>
  </si>
  <si>
    <t>HP Latex | 1 muka | Pricelist 29-08-2025</t>
  </si>
  <si>
    <t>WP-LTX-C2</t>
  </si>
  <si>
    <t>HP Latex - Backlite China 2 Muka</t>
  </si>
  <si>
    <t>HP Latex | 2 muka | Pricelist 29-08-2025</t>
  </si>
  <si>
    <t>WP-LTX-K1</t>
  </si>
  <si>
    <t>HP Latex - Backlite Korea 1 Muka</t>
  </si>
  <si>
    <t>WP-LTX-K2</t>
  </si>
  <si>
    <t>HP Latex - Backlite Korea 2 Muka</t>
  </si>
  <si>
    <t>WP-LTX-J1</t>
  </si>
  <si>
    <t>HP Latex - Backlite Jerman 1 Muka</t>
  </si>
  <si>
    <t>WP-LTX-J2</t>
  </si>
  <si>
    <t>HP Latex - Backlite Jerman 2 Muka</t>
  </si>
  <si>
    <t>WP-UV-K440</t>
  </si>
  <si>
    <t>UV Matan 5m - Flexy Korea 440 gsm</t>
  </si>
  <si>
    <t>UV Matan | 5 m tanpa sambung | Pricelist 29-08-2025</t>
  </si>
  <si>
    <t>WP-UV-K1</t>
  </si>
  <si>
    <t>UV Matan 5m - Backlite Korea 1 Muka</t>
  </si>
  <si>
    <t>UV Matan | 5 m tanpa sambung | 1 muka | 29-08-2025</t>
  </si>
  <si>
    <t>WP-UV-K2</t>
  </si>
  <si>
    <t>UV Matan 5m - Backlite Korea 2 Muka</t>
  </si>
  <si>
    <t>UV Matan | 5 m tanpa sambung | 2 muka | 29-08-2025</t>
  </si>
  <si>
    <t>WP-UV-J1</t>
  </si>
  <si>
    <t>UV Matan 5m - Backlite Jerman 1 Muka</t>
  </si>
  <si>
    <t>WP-UV-J2</t>
  </si>
  <si>
    <t>UV Matan 5m - Backlite Jerman 2 Muka</t>
  </si>
  <si>
    <t>WP-5M-C300</t>
  </si>
  <si>
    <t>Print Outdoor 5m - Flexy China 300 gsm</t>
  </si>
  <si>
    <t>Outdoor | 5 m tanpa sambung | Pricelist 29-08-2025</t>
  </si>
  <si>
    <t>WP-5M-K440</t>
  </si>
  <si>
    <t>Print Outdoor 5m - Flexy Korea 440 gsm</t>
  </si>
  <si>
    <t>PLT-BS1</t>
  </si>
  <si>
    <t>Rangka</t>
  </si>
  <si>
    <t>0,8mm</t>
  </si>
  <si>
    <t>PLT-BS2</t>
  </si>
  <si>
    <t>m131</t>
  </si>
  <si>
    <t>PLT-BS3</t>
  </si>
  <si>
    <t>m132</t>
  </si>
  <si>
    <t>PLT-BS4</t>
  </si>
  <si>
    <t>m133</t>
  </si>
  <si>
    <t>PLT-BS5</t>
  </si>
  <si>
    <t>m134</t>
  </si>
  <si>
    <t>DMP-ALFGLS</t>
  </si>
  <si>
    <t>Finishing</t>
  </si>
  <si>
    <t>kg</t>
  </si>
  <si>
    <t>FLX-PR</t>
  </si>
  <si>
    <t>Flexi Korea / Premium</t>
  </si>
  <si>
    <t>Media</t>
  </si>
  <si>
    <t>Isi vendor</t>
  </si>
  <si>
    <t>ACR-3</t>
  </si>
  <si>
    <t>Acrylic 3 mm</t>
  </si>
  <si>
    <t>ACP-4</t>
  </si>
  <si>
    <t>ACP 4 mm</t>
  </si>
  <si>
    <t>ST-VNL</t>
  </si>
  <si>
    <t>Sticker Vinyl Printing</t>
  </si>
  <si>
    <t>ST-CTG</t>
  </si>
  <si>
    <t>Sticker Cutting</t>
  </si>
  <si>
    <t>BNR-PR</t>
  </si>
  <si>
    <t>Banner Printing</t>
  </si>
  <si>
    <t>HLO-20</t>
  </si>
  <si>
    <t>Hollow Galvanis 20x20</t>
  </si>
  <si>
    <t>batang</t>
  </si>
  <si>
    <t>6 meter</t>
  </si>
  <si>
    <t>HLO-40</t>
  </si>
  <si>
    <t>Hollow Galvanis 40x40</t>
  </si>
  <si>
    <t>HLO-50</t>
  </si>
  <si>
    <t>Hollow Galvanis 50x50</t>
  </si>
  <si>
    <t>PLT-BS</t>
  </si>
  <si>
    <t>Isi ketebalan</t>
  </si>
  <si>
    <t>SS-304</t>
  </si>
  <si>
    <t>Stainless 304</t>
  </si>
  <si>
    <t>MDL-LED</t>
  </si>
  <si>
    <t>Modul LED</t>
  </si>
  <si>
    <t>Elektrikal</t>
  </si>
  <si>
    <t>pcs</t>
  </si>
  <si>
    <t>Isi merek</t>
  </si>
  <si>
    <t>PSU-12</t>
  </si>
  <si>
    <t>Power Supply 12V</t>
  </si>
  <si>
    <t>Isi watt</t>
  </si>
  <si>
    <t>KBL-2</t>
  </si>
  <si>
    <t>Kabel NYM / Serabut</t>
  </si>
  <si>
    <t>meter</t>
  </si>
  <si>
    <t>Isi jenis</t>
  </si>
  <si>
    <t>MCB</t>
  </si>
  <si>
    <t>MCB + Box</t>
  </si>
  <si>
    <t>set</t>
  </si>
  <si>
    <t>Isi ampere</t>
  </si>
  <si>
    <t>TRF</t>
  </si>
  <si>
    <t>Trafo / Adaptor</t>
  </si>
  <si>
    <t>Isi kapasitas</t>
  </si>
  <si>
    <t>LEM</t>
  </si>
  <si>
    <t>Lem / Sealant</t>
  </si>
  <si>
    <t>Consumable</t>
  </si>
  <si>
    <t>tube</t>
  </si>
  <si>
    <t>CAT</t>
  </si>
  <si>
    <t>Cat + Thinner</t>
  </si>
  <si>
    <t>Per pekerjaan</t>
  </si>
  <si>
    <t>BAUT</t>
  </si>
  <si>
    <t>Baut, Dynabolt, Rivet</t>
  </si>
  <si>
    <t>LAS</t>
  </si>
  <si>
    <t>Kawat Las / Gas</t>
  </si>
  <si>
    <t>PRINT</t>
  </si>
  <si>
    <t>Jasa Printing</t>
  </si>
  <si>
    <t>CNC</t>
  </si>
  <si>
    <t>Jasa CNC / Laser Cut</t>
  </si>
  <si>
    <t>TK-PRD</t>
  </si>
  <si>
    <t>Tenaga</t>
  </si>
  <si>
    <t>Upah harian</t>
  </si>
  <si>
    <t>TK-PSG</t>
  </si>
  <si>
    <t>SEWA-SCF</t>
  </si>
  <si>
    <t>Sewa</t>
  </si>
  <si>
    <t>TRANSP</t>
  </si>
  <si>
    <t>Sesuaikan jarak</t>
  </si>
  <si>
    <t>DESAIN</t>
  </si>
  <si>
    <t>Internal/eksternal</t>
  </si>
  <si>
    <t>LAIN</t>
  </si>
  <si>
    <t>MASTER PRODUK</t>
  </si>
  <si>
    <t>Kapasitas 200 produk. Isi baris kosong; dropdown dan rumus membaca otomatis sampai baris 204.</t>
  </si>
  <si>
    <t>Pajak Default</t>
  </si>
  <si>
    <t>DP Default</t>
  </si>
  <si>
    <t>Aktif</t>
  </si>
  <si>
    <t>NB-FLX</t>
  </si>
  <si>
    <t>Neon Box Flexi</t>
  </si>
  <si>
    <t>Ya</t>
  </si>
  <si>
    <t>NB-ACR</t>
  </si>
  <si>
    <t>Neon Box Acrylic</t>
  </si>
  <si>
    <t>HT-ACR</t>
  </si>
  <si>
    <t>Huruf Timbul Acrylic LED</t>
  </si>
  <si>
    <t>cm tinggi</t>
  </si>
  <si>
    <t>HT-SS</t>
  </si>
  <si>
    <t>Huruf Timbul Stainless LED</t>
  </si>
  <si>
    <t>ACP-SG</t>
  </si>
  <si>
    <t>Signboard / Fasad ACP</t>
  </si>
  <si>
    <t>BLBRD</t>
  </si>
  <si>
    <t>PYLON</t>
  </si>
  <si>
    <t>Pylon / Totem Sign</t>
  </si>
  <si>
    <t>unit</t>
  </si>
  <si>
    <t>BR-MBL</t>
  </si>
  <si>
    <t>Branding Kendaraan</t>
  </si>
  <si>
    <t>ST-CT</t>
  </si>
  <si>
    <t>BNR</t>
  </si>
  <si>
    <t>Spanduk / Banner</t>
  </si>
  <si>
    <t>KNP</t>
  </si>
  <si>
    <t>Kanopi</t>
  </si>
  <si>
    <t>PGR</t>
  </si>
  <si>
    <t>Pagar / Tralis</t>
  </si>
  <si>
    <t>CUSTOM</t>
  </si>
  <si>
    <t>Pekerjaan Custom</t>
  </si>
  <si>
    <t>VANDARA ADVERTISING</t>
  </si>
  <si>
    <t>Reklame • Neon Box • Signage • Huruf Timbul • Branding • Bengkel Las</t>
  </si>
  <si>
    <t>PENAWARAN HARGA</t>
  </si>
  <si>
    <t>Kepada</t>
  </si>
  <si>
    <t>Kontak</t>
  </si>
  <si>
    <t>Proyek</t>
  </si>
  <si>
    <t>Durasi</t>
  </si>
  <si>
    <t>Uraian Pekerjaan</t>
  </si>
  <si>
    <t>Harga</t>
  </si>
  <si>
    <t>Total</t>
  </si>
  <si>
    <t>DPP</t>
  </si>
  <si>
    <t>SISA</t>
  </si>
  <si>
    <t>Catatan &amp; Ketentuan</t>
  </si>
  <si>
    <t>1. Harga berlaku sesuai masa penawaran.
2. Pekerjaan dimulai setelah DP diterima.
3. Perubahan spesifikasi atau kondisi lapangan dapat mengubah harga.
4. Pelunasan mengikuti termin yang disepakati.
5. Detail garansi mengikuti jenis pekerjaan.</t>
  </si>
  <si>
    <t>Hormat kami,
Vandara Advertising</t>
  </si>
  <si>
    <t>RIWAYAT PENAWARAN</t>
  </si>
  <si>
    <t>Copy baris LIVE, lalu Paste Special → Values ke baris kosong untuk menyimpan snapshot penawaran.</t>
  </si>
  <si>
    <t>HPP</t>
  </si>
  <si>
    <t>Laba</t>
  </si>
  <si>
    <t>LIVE</t>
  </si>
  <si>
    <t>Copy sebagai nilai untuk arsip</t>
  </si>
  <si>
    <t>RESEP / BOM PRODUK</t>
  </si>
  <si>
    <t>Kapasitas 2.000 baris resep. Isi produk, nomor urut 1-100, komponen, bahan, basis, dan pengali.</t>
  </si>
  <si>
    <t>Kunci</t>
  </si>
  <si>
    <t>Urut</t>
  </si>
  <si>
    <t>Basis Qty</t>
  </si>
  <si>
    <t>Waste Override</t>
  </si>
  <si>
    <t>Media muka</t>
  </si>
  <si>
    <t>Bisa disesuaikan</t>
  </si>
  <si>
    <t>keliling</t>
  </si>
  <si>
    <t>Lampu</t>
  </si>
  <si>
    <t>Power</t>
  </si>
  <si>
    <t>Kabel</t>
  </si>
  <si>
    <t>Perekat</t>
  </si>
  <si>
    <t>Hardware</t>
  </si>
  <si>
    <t>Muka huruf</t>
  </si>
  <si>
    <t>Sisi / body</t>
  </si>
  <si>
    <t>Body stainless</t>
  </si>
  <si>
    <t>Las</t>
  </si>
  <si>
    <t>Panel ACP</t>
  </si>
  <si>
    <t>Rangka utama</t>
  </si>
  <si>
    <t>Rangka bantu</t>
  </si>
  <si>
    <t>Sealant</t>
  </si>
  <si>
    <t>Plat dudukan</t>
  </si>
  <si>
    <t>Cat</t>
  </si>
  <si>
    <t>Vinyl printing</t>
  </si>
  <si>
    <t>Printing</t>
  </si>
  <si>
    <t>Sticker</t>
  </si>
  <si>
    <t>Setting</t>
  </si>
  <si>
    <t>Banner</t>
  </si>
  <si>
    <t>Atap / panel</t>
  </si>
  <si>
    <t>Rangka isi</t>
  </si>
  <si>
    <t>PANDUAN PAKAI &amp; LOGIKA HITUNG</t>
  </si>
  <si>
    <t>Baca bagian ini sekali supaya tidak salah memasukkan harga atau margin.</t>
  </si>
  <si>
    <t>Warna sel</t>
  </si>
  <si>
    <t>Kuning = input yang boleh diedit. Biru = formula otomatis. Jangan hapus formula biru kecuali memang ingin mengganti logikanya.</t>
  </si>
  <si>
    <t>Harga bahan</t>
  </si>
  <si>
    <t>Semua harga awal hanyalah contoh. Update MASTER BAHAN berdasarkan invoice/vendor terbaru.</t>
  </si>
  <si>
    <t>Resep produk</t>
  </si>
  <si>
    <t>RESEP PRODUK adalah BOM awal. Pengali dihitung dari luas, keliling, unit, tinggi cm, atau nilai tetap.</t>
  </si>
  <si>
    <t>Tambah produk</t>
  </si>
  <si>
    <t>Isi baris kosong di MASTER PRODUK. Tersedia 200 slot dan produk baru otomatis masuk rentang dropdown kalkulator.</t>
  </si>
  <si>
    <t>Tambah bahan</t>
  </si>
  <si>
    <t>Isi baris kosong di MASTER BAHAN. Tersedia 200 slot bahan/biaya yang langsung terbaca oleh resep dan kalkulator.</t>
  </si>
  <si>
    <t>Tambah resep</t>
  </si>
  <si>
    <t>Di RESEP PRODUK pilih nama produk, isi Urut 1-100, komponen, bahan, basis, pengali, dan waste. Kunci dibuat otomatis.</t>
  </si>
  <si>
    <t>HPP langsung</t>
  </si>
  <si>
    <t>Total bahan + biaya proyek tambahan.</t>
  </si>
  <si>
    <t>Biaya tidak langsung seperti listrik bengkel, alat, admin, pulsa, penyusutan, dan waktu owner.</t>
  </si>
  <si>
    <t>Cadangan risiko</t>
  </si>
  <si>
    <t>Untuk revisi, kerusakan, salah produksi, cuaca, pekerjaan tambahan kecil, atau kondisi lapangan.</t>
  </si>
  <si>
    <t>Harga jual = total HPP ÷ (1 − target margin). Ini berbeda dari markup.</t>
  </si>
  <si>
    <t>Minimum order</t>
  </si>
  <si>
    <t>Sistem memilih nilai yang lebih besar antara harga berdasar margin dan minimum order produk.</t>
  </si>
  <si>
    <t>Diskon mengurangi harga sebelum PPN. Cek margin aktual setelah memberi diskon.</t>
  </si>
  <si>
    <t>Pilih Ya/Tidak dan ubah persentase PPN sesuai status transaksi serta ketentuan yang berlaku.</t>
  </si>
  <si>
    <t>Harga per meter/cm</t>
  </si>
  <si>
    <t>Tersedia harga per m², cm², meter keliling, dan cm tinggi. Huruf timbul tetap perlu mempertimbangkan jumlah huruf serta kompleksitas.</t>
  </si>
  <si>
    <t>Simpan riwayat</t>
  </si>
  <si>
    <t>Di RIWAYAT, copy baris LIVE lalu Paste Special → Values ke baris berikutnya. Workbook tidak memakai macro.</t>
  </si>
  <si>
    <t>Penawaran</t>
  </si>
  <si>
    <t>Sheet PENAWARAN mengambil data aktif dari KALKULATOR. Atur Print Area / Save as PDF dari Excel.</t>
  </si>
  <si>
    <t>Proyek custom</t>
  </si>
  <si>
    <t>Pilih Pekerjaan Custom, lalu isi/timpa sendiri item bahan di KALKULATOR.</t>
  </si>
  <si>
    <t>Kontrol akhir</t>
  </si>
  <si>
    <t>Sebelum kirim: cek ukuran, qty, satuan, waste, transport, alat, risiko, margin aktual, DP, termin, dan garansi.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</si>
</sst>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Red]\(0.0%\);\-"/>
    <numFmt numFmtId="165" formatCode="\R\p\ #,##0;[Red]\(\R\p\ #,##0\);\-"/>
    <numFmt numFmtId="166" formatCode="dd\-mmm\-yyyy"/>
    <numFmt numFmtId="167" formatCode="\R\p\ #,##0"/>
    <numFmt numFmtId="168" formatCode="0.0%"/>
    <numFmt numFmtId="169" formatCode="&quot;Rp&quot;\ #,##0"/>
  </numFmts>
  <fonts count="18">
    <font>
      <sz val="11"/>
      <name val="Carlito"/>
    </font>
    <font>
      <b/>
      <sz val="16"/>
      <color rgb="FFFFFFFF"/>
      <name val="Carlito"/>
    </font>
    <font>
      <b/>
      <sz val="11"/>
      <color rgb="FFFFFFFF"/>
      <name val="Carlito"/>
    </font>
    <font>
      <b/>
      <sz val="11"/>
      <name val="Carlito"/>
    </font>
    <font>
      <sz val="11"/>
      <color rgb="FF0000FF"/>
      <name val="Carlito"/>
    </font>
    <font>
      <b/>
      <sz val="11"/>
      <color rgb="FF274E13"/>
      <name val="Carlito"/>
    </font>
    <font>
      <b/>
      <sz val="15"/>
      <color rgb="FFFFFFFF"/>
      <name val="Carlito"/>
    </font>
    <font>
      <b/>
      <sz val="11"/>
      <color rgb="FF276FBF"/>
      <name val="Carlito"/>
    </font>
    <font>
      <b/>
      <sz val="10"/>
      <color rgb="FFFFFFFF"/>
      <name val="Aptos"/>
    </font>
    <font>
      <i/>
      <sz val="10"/>
      <color rgb="FF351653"/>
      <name val="Aptos"/>
    </font>
    <font>
      <sz val="10"/>
      <name val="Aptos"/>
    </font>
    <font>
      <b/>
      <sz val="10"/>
      <color rgb="FF351653"/>
      <name val="Aptos"/>
    </font>
    <font>
      <b/>
      <sz val="10"/>
      <name val="Aptos"/>
    </font>
    <font>
      <sz val="10"/>
      <color rgb="FF24212A"/>
      <name val="Aptos"/>
    </font>
    <font>
      <sz val="10"/>
      <color rgb="FF276FBF"/>
      <name val="Aptos"/>
    </font>
    <font>
      <b/>
      <sz val="10"/>
      <color rgb="FF1F8A54"/>
      <name val="Aptos"/>
    </font>
    <font>
      <b/>
      <sz val="10"/>
      <color rgb="FF276FBF"/>
      <name val="Aptos"/>
    </font>
    <font>
      <sz val="11"/>
      <color rgb="FF222222"/>
      <name val="Carlito"/>
    </font>
  </fonts>
  <fills count="20">
    <fill>
      <patternFill patternType="none"/>
    </fill>
    <fill>
      <patternFill patternType="gray125"/>
    </fill>
    <fill>
      <patternFill patternType="solid">
        <fgColor rgb="FFEAF2F8"/>
      </patternFill>
    </fill>
    <fill>
      <patternFill patternType="solid">
        <fgColor rgb="FF17324D"/>
      </patternFill>
    </fill>
    <fill>
      <patternFill patternType="solid">
        <fgColor rgb="FF2F5D7C"/>
      </patternFill>
    </fill>
    <fill>
      <patternFill patternType="solid">
        <fgColor rgb="FFFFF2CC"/>
      </patternFill>
    </fill>
    <fill>
      <patternFill patternType="solid">
        <fgColor rgb="FFD9EAD3"/>
      </patternFill>
    </fill>
    <fill>
      <patternFill patternType="solid">
        <fgColor rgb="FF351653"/>
      </patternFill>
    </fill>
    <fill>
      <patternFill patternType="solid">
        <fgColor rgb="FFF1EAF7"/>
      </patternFill>
    </fill>
    <fill>
      <patternFill patternType="solid">
        <fgColor rgb="FFF47C20"/>
      </patternFill>
    </fill>
    <fill>
      <patternFill patternType="solid">
        <fgColor rgb="FFEDF5FF"/>
      </patternFill>
    </fill>
    <fill>
      <patternFill patternType="solid">
        <fgColor rgb="FF5B2A86"/>
      </patternFill>
    </fill>
    <fill>
      <patternFill patternType="solid">
        <fgColor rgb="FFE6F5ED"/>
      </patternFill>
    </fill>
    <fill>
      <patternFill patternType="solid">
        <fgColor rgb="FFEAF3FC"/>
      </patternFill>
    </fill>
    <fill>
      <patternFill patternType="solid">
        <fgColor rgb="FFFFF0E4"/>
      </patternFill>
    </fill>
    <fill>
      <patternFill patternType="solid">
        <fgColor rgb="FFF7F5F8"/>
      </patternFill>
    </fill>
    <fill>
      <patternFill patternType="solid">
        <fgColor rgb="FF276FBF"/>
      </patternFill>
    </fill>
    <fill>
      <patternFill patternType="solid">
        <fgColor rgb="FFFFF7D6"/>
      </patternFill>
    </fill>
    <fill>
      <patternFill patternType="solid">
        <fgColor rgb="FFDDEEFF"/>
      </patternFill>
    </fill>
    <fill>
      <patternFill patternType="solid">
        <fgColor rgb="FFFFFFFF"/>
      </patternFill>
    </fill>
  </fills>
  <borders count="28">
    <border>
      <left/>
      <right/>
      <top/>
      <bottom/>
      <diagonal/>
    </border>
    <border>
      <left/>
      <right/>
      <top/>
      <bottom/>
      <diagonal/>
    </border>
    <border>
      <left style="thin">
        <color rgb="FFD9D9D9"/>
      </left>
      <right style="thin">
        <color rgb="FFD9D9D9"/>
      </right>
      <top style="thin">
        <color rgb="FFD9D9D9"/>
      </top>
      <bottom style="thin">
        <color rgb="FFD9D9D9"/>
      </bottom>
      <diagonal/>
    </border>
    <border>
      <left style="thin">
        <color rgb="FFD9D3DD"/>
      </left>
      <right style="thin">
        <color rgb="FFD9D3DD"/>
      </right>
      <top style="thin">
        <color rgb="FFD9D3DD"/>
      </top>
      <bottom style="thin">
        <color rgb="FFD9D3DD"/>
      </bottom>
      <diagonal/>
    </border>
    <border>
      <left style="thin">
        <color rgb="FFF47C20"/>
      </left>
      <right style="thin">
        <color rgb="FFF47C20"/>
      </right>
      <top style="thin">
        <color rgb="FFF47C20"/>
      </top>
      <bottom/>
      <diagonal/>
    </border>
    <border>
      <left style="thin">
        <color rgb="FFF47C20"/>
      </left>
      <right style="thin">
        <color rgb="FFF47C20"/>
      </right>
      <top/>
      <bottom/>
      <diagonal/>
    </border>
    <border>
      <left style="thin">
        <color rgb="FFF47C20"/>
      </left>
      <right style="thin">
        <color rgb="FFF47C20"/>
      </right>
      <top/>
      <bottom style="thin">
        <color rgb="FFF47C20"/>
      </bottom>
      <diagonal/>
    </border>
    <border>
      <left style="thin">
        <color rgb="FFB8D3EF"/>
      </left>
      <right style="thin">
        <color rgb="FFB8D3EF"/>
      </right>
      <top style="thin">
        <color rgb="FFB8D3EF"/>
      </top>
      <bottom/>
      <diagonal/>
    </border>
    <border>
      <left style="thin">
        <color rgb="FFB8D3EF"/>
      </left>
      <right style="thin">
        <color rgb="FFB8D3EF"/>
      </right>
      <top/>
      <bottom style="thin">
        <color rgb="FFB8D3EF"/>
      </bottom>
      <diagonal/>
    </border>
    <border>
      <left style="thin">
        <color rgb="FFB8D3EF"/>
      </left>
      <right style="thin">
        <color rgb="FFB8D3EF"/>
      </right>
      <top/>
      <bottom/>
      <diagonal/>
    </border>
    <border>
      <left style="thin">
        <color rgb="FFF47C20"/>
      </left>
      <right style="thin">
        <color rgb="FFF47C20"/>
      </right>
      <top style="thin">
        <color rgb="FFF47C20"/>
      </top>
      <bottom style="thin">
        <color rgb="FFF47C20"/>
      </bottom>
      <diagonal/>
    </border>
    <border>
      <left style="thin">
        <color rgb="FFB8D3EF"/>
      </left>
      <right style="thin">
        <color rgb="FFB8D3EF"/>
      </right>
      <top style="thin">
        <color rgb="FFF47C20"/>
      </top>
      <bottom style="thin">
        <color rgb="FFF47C20"/>
      </bottom>
      <diagonal/>
    </border>
    <border>
      <left style="thin">
        <color rgb="FFD9D3DD"/>
      </left>
      <right/>
      <top style="thin">
        <color rgb="FFD9D3DD"/>
      </top>
      <bottom/>
      <diagonal/>
    </border>
    <border>
      <left/>
      <right/>
      <top style="thin">
        <color rgb="FFD9D3DD"/>
      </top>
      <bottom/>
      <diagonal/>
    </border>
    <border>
      <left/>
      <right style="thin">
        <color rgb="FFD9D3DD"/>
      </right>
      <top style="thin">
        <color rgb="FFD9D3DD"/>
      </top>
      <bottom/>
      <diagonal/>
    </border>
    <border>
      <left style="thin">
        <color rgb="FFD9D3DD"/>
      </left>
      <right/>
      <top/>
      <bottom/>
      <diagonal/>
    </border>
    <border>
      <left/>
      <right style="thin">
        <color rgb="FFD9D3DD"/>
      </right>
      <top/>
      <bottom/>
      <diagonal/>
    </border>
    <border>
      <left style="thin">
        <color rgb="FFD9D3DD"/>
      </left>
      <right/>
      <top/>
      <bottom style="thin">
        <color rgb="FFD9D3DD"/>
      </bottom>
      <diagonal/>
    </border>
    <border>
      <left/>
      <right/>
      <top/>
      <bottom style="thin">
        <color rgb="FFD9D3DD"/>
      </bottom>
      <diagonal/>
    </border>
    <border>
      <left/>
      <right style="thin">
        <color rgb="FFD9D3DD"/>
      </right>
      <top/>
      <bottom style="thin">
        <color rgb="FFD9D3DD"/>
      </bottom>
      <diagonal/>
    </border>
    <border>
      <left style="medium">
        <color rgb="FFF47C20"/>
      </left>
      <right/>
      <top style="medium">
        <color rgb="FFF47C20"/>
      </top>
      <bottom/>
      <diagonal/>
    </border>
    <border>
      <left/>
      <right/>
      <top style="medium">
        <color rgb="FFF47C20"/>
      </top>
      <bottom/>
      <diagonal/>
    </border>
    <border>
      <left/>
      <right style="medium">
        <color rgb="FFF47C20"/>
      </right>
      <top style="medium">
        <color rgb="FFF47C20"/>
      </top>
      <bottom/>
      <diagonal/>
    </border>
    <border>
      <left style="medium">
        <color rgb="FFF47C20"/>
      </left>
      <right/>
      <top/>
      <bottom/>
      <diagonal/>
    </border>
    <border>
      <left/>
      <right style="medium">
        <color rgb="FFF47C20"/>
      </right>
      <top/>
      <bottom/>
      <diagonal/>
    </border>
    <border>
      <left style="medium">
        <color rgb="FFF47C20"/>
      </left>
      <right/>
      <top/>
      <bottom style="medium">
        <color rgb="FFF47C20"/>
      </bottom>
      <diagonal/>
    </border>
    <border>
      <left/>
      <right/>
      <top/>
      <bottom style="medium">
        <color rgb="FFF47C20"/>
      </bottom>
      <diagonal/>
    </border>
    <border>
      <left/>
      <right style="medium">
        <color rgb="FFF47C20"/>
      </right>
      <top/>
      <bottom style="medium">
        <color rgb="FFF47C20"/>
      </bottom>
      <diagonal/>
    </border>
  </borders>
  <cellStyleXfs count="1">
    <xf numFmtId="0" fontId="0" fillId="0" borderId="1"/>
  </cellStyleXfs>
  <cellXfs count="106">
    <xf numFmtId="0" fontId="0" fillId="0" borderId="0" xfId="0" applyBorder="1"/>
    <xf numFmtId="0" fontId="3" fillId="2" borderId="1" xfId="0" applyFont="1" applyFill="1"/>
    <xf numFmtId="0" fontId="0" fillId="0" borderId="1" xfId="0" applyAlignment="1">
      <alignment wrapText="1"/>
    </xf>
    <xf numFmtId="0" fontId="5" fillId="6" borderId="2" xfId="0" applyFont="1" applyFill="1" applyBorder="1"/>
    <xf numFmtId="0" fontId="8" fillId="11" borderId="3" xfId="0" applyFont="1" applyFill="1" applyBorder="1" applyAlignment="1">
      <alignment vertical="center"/>
    </xf>
    <xf numFmtId="0" fontId="11" fillId="0" borderId="3" xfId="0" applyFont="1" applyBorder="1" applyAlignment="1">
      <alignment vertical="center"/>
    </xf>
    <xf numFmtId="0" fontId="10" fillId="0" borderId="3" xfId="0" applyFont="1" applyBorder="1" applyAlignment="1">
      <alignment vertical="center" wrapText="1"/>
    </xf>
    <xf numFmtId="0" fontId="12" fillId="0" borderId="3" xfId="0" applyFont="1" applyBorder="1" applyAlignment="1">
      <alignment vertical="center"/>
    </xf>
    <xf numFmtId="0" fontId="10" fillId="10" borderId="3" xfId="0" applyFont="1" applyFill="1" applyBorder="1" applyAlignment="1">
      <alignment vertical="center"/>
    </xf>
    <xf numFmtId="169" fontId="10" fillId="10" borderId="3" xfId="0" applyNumberFormat="1" applyFont="1" applyFill="1" applyBorder="1" applyAlignment="1">
      <alignment vertical="center"/>
    </xf>
    <xf numFmtId="168" fontId="10" fillId="10" borderId="3" xfId="0" applyNumberFormat="1" applyFont="1" applyFill="1" applyBorder="1" applyAlignment="1">
      <alignment vertical="center"/>
    </xf>
    <xf numFmtId="0" fontId="8" fillId="9" borderId="3" xfId="0" applyFont="1" applyFill="1" applyBorder="1" applyAlignment="1">
      <alignment horizontal="center" vertical="center" wrapText="1"/>
    </xf>
    <xf numFmtId="0" fontId="14" fillId="10" borderId="7" xfId="0" applyFont="1" applyFill="1" applyBorder="1" applyAlignment="1">
      <alignment vertical="center"/>
    </xf>
    <xf numFmtId="169" fontId="14" fillId="10" borderId="9" xfId="0" applyNumberFormat="1" applyFont="1" applyFill="1" applyBorder="1" applyAlignment="1">
      <alignment vertical="center"/>
    </xf>
    <xf numFmtId="168" fontId="14" fillId="10" borderId="8" xfId="0" applyNumberFormat="1" applyFont="1" applyFill="1" applyBorder="1" applyAlignment="1">
      <alignment vertical="center"/>
    </xf>
    <xf numFmtId="168" fontId="14" fillId="10" borderId="7" xfId="0" applyNumberFormat="1" applyFont="1" applyFill="1" applyBorder="1" applyAlignment="1">
      <alignment vertical="center"/>
    </xf>
    <xf numFmtId="2" fontId="14" fillId="10" borderId="7" xfId="0" applyNumberFormat="1" applyFont="1" applyFill="1" applyBorder="1" applyAlignment="1">
      <alignment vertical="center"/>
    </xf>
    <xf numFmtId="2" fontId="14" fillId="10" borderId="8" xfId="0" applyNumberFormat="1" applyFont="1" applyFill="1" applyBorder="1" applyAlignment="1">
      <alignment vertical="center"/>
    </xf>
    <xf numFmtId="0" fontId="10" fillId="0" borderId="3" xfId="0" applyFont="1" applyBorder="1" applyAlignment="1">
      <alignment vertical="center"/>
    </xf>
    <xf numFmtId="2" fontId="10" fillId="10" borderId="3" xfId="0" applyNumberFormat="1" applyFont="1" applyFill="1" applyBorder="1" applyAlignment="1">
      <alignment vertical="center"/>
    </xf>
    <xf numFmtId="169" fontId="10" fillId="0" borderId="3" xfId="0" applyNumberFormat="1" applyFont="1" applyBorder="1" applyAlignment="1">
      <alignment vertical="center"/>
    </xf>
    <xf numFmtId="169" fontId="14" fillId="10" borderId="7" xfId="0" applyNumberFormat="1" applyFont="1" applyFill="1" applyBorder="1" applyAlignment="1">
      <alignment vertical="center"/>
    </xf>
    <xf numFmtId="169" fontId="14" fillId="10" borderId="8" xfId="0" applyNumberFormat="1" applyFont="1" applyFill="1" applyBorder="1" applyAlignment="1">
      <alignment vertical="center"/>
    </xf>
    <xf numFmtId="168" fontId="14" fillId="10" borderId="9" xfId="0" applyNumberFormat="1" applyFont="1" applyFill="1" applyBorder="1" applyAlignment="1">
      <alignment vertical="center"/>
    </xf>
    <xf numFmtId="168" fontId="14" fillId="10" borderId="11" xfId="0" applyNumberFormat="1" applyFont="1" applyFill="1" applyBorder="1" applyAlignment="1">
      <alignment vertical="center"/>
    </xf>
    <xf numFmtId="169" fontId="15" fillId="12" borderId="9" xfId="0" applyNumberFormat="1" applyFont="1" applyFill="1" applyBorder="1" applyAlignment="1">
      <alignment vertical="center"/>
    </xf>
    <xf numFmtId="168" fontId="15" fillId="12" borderId="8" xfId="0" applyNumberFormat="1" applyFont="1" applyFill="1" applyBorder="1" applyAlignment="1">
      <alignment vertical="center"/>
    </xf>
    <xf numFmtId="0" fontId="16" fillId="10" borderId="8" xfId="0" applyFont="1" applyFill="1" applyBorder="1" applyAlignment="1">
      <alignment vertical="center"/>
    </xf>
    <xf numFmtId="169" fontId="15" fillId="12" borderId="10" xfId="0" applyNumberFormat="1" applyFont="1" applyFill="1" applyBorder="1" applyAlignment="1">
      <alignment vertical="center"/>
    </xf>
    <xf numFmtId="168" fontId="15" fillId="12" borderId="10" xfId="0" applyNumberFormat="1" applyFont="1" applyFill="1" applyBorder="1" applyAlignment="1">
      <alignment vertical="center"/>
    </xf>
    <xf numFmtId="168" fontId="10" fillId="0" borderId="3" xfId="0" applyNumberFormat="1" applyFont="1" applyBorder="1" applyAlignment="1">
      <alignment vertical="center"/>
    </xf>
    <xf numFmtId="0" fontId="12" fillId="12" borderId="3" xfId="0" applyFont="1" applyFill="1" applyBorder="1" applyAlignment="1">
      <alignment vertical="center"/>
    </xf>
    <xf numFmtId="169" fontId="15" fillId="12" borderId="3" xfId="0" applyNumberFormat="1" applyFont="1" applyFill="1" applyBorder="1" applyAlignment="1">
      <alignment vertical="center"/>
    </xf>
    <xf numFmtId="0" fontId="16" fillId="13" borderId="3" xfId="0" applyFont="1" applyFill="1" applyBorder="1" applyAlignment="1">
      <alignment vertical="center"/>
    </xf>
    <xf numFmtId="166" fontId="10" fillId="0" borderId="3" xfId="0" applyNumberFormat="1" applyFont="1" applyBorder="1" applyAlignment="1">
      <alignment vertical="center"/>
    </xf>
    <xf numFmtId="0" fontId="10" fillId="15" borderId="3" xfId="0" applyFont="1" applyFill="1" applyBorder="1" applyAlignment="1">
      <alignment vertical="center" wrapText="1"/>
    </xf>
    <xf numFmtId="0" fontId="2" fillId="16" borderId="3" xfId="0" applyFont="1" applyFill="1" applyBorder="1" applyAlignment="1">
      <alignment horizontal="center" vertical="center" wrapText="1"/>
    </xf>
    <xf numFmtId="0" fontId="0" fillId="17" borderId="3" xfId="0" applyFill="1" applyBorder="1"/>
    <xf numFmtId="0" fontId="10" fillId="17" borderId="3" xfId="0" applyFont="1" applyFill="1" applyBorder="1" applyAlignment="1">
      <alignment vertical="center"/>
    </xf>
    <xf numFmtId="169" fontId="10" fillId="17" borderId="3" xfId="0" applyNumberFormat="1" applyFont="1" applyFill="1" applyBorder="1" applyAlignment="1">
      <alignment vertical="center"/>
    </xf>
    <xf numFmtId="168" fontId="10" fillId="17" borderId="3" xfId="0" applyNumberFormat="1" applyFont="1" applyFill="1" applyBorder="1" applyAlignment="1">
      <alignment vertical="center"/>
    </xf>
    <xf numFmtId="166" fontId="10" fillId="17" borderId="3" xfId="0" applyNumberFormat="1" applyFont="1" applyFill="1" applyBorder="1" applyAlignment="1">
      <alignment vertical="center"/>
    </xf>
    <xf numFmtId="0" fontId="7" fillId="18" borderId="3" xfId="0" applyFont="1" applyFill="1" applyBorder="1" applyAlignment="1">
      <alignment horizontal="center"/>
    </xf>
    <xf numFmtId="0" fontId="17" fillId="19" borderId="2" xfId="0" applyFont="1" applyFill="1" applyBorder="1" applyAlignment="1">
      <alignment wrapText="1"/>
    </xf>
    <xf numFmtId="0" fontId="11" fillId="14" borderId="20" xfId="0" applyFont="1" applyFill="1" applyBorder="1" applyAlignment="1">
      <alignment vertical="center" wrapText="1"/>
    </xf>
    <xf numFmtId="0" fontId="11" fillId="14" borderId="21" xfId="0" applyFont="1" applyFill="1" applyBorder="1" applyAlignment="1">
      <alignment vertical="center" wrapText="1"/>
    </xf>
    <xf numFmtId="0" fontId="11" fillId="14" borderId="22" xfId="0" applyFont="1" applyFill="1" applyBorder="1" applyAlignment="1">
      <alignment vertical="center" wrapText="1"/>
    </xf>
    <xf numFmtId="0" fontId="11" fillId="14" borderId="23" xfId="0" applyFont="1" applyFill="1" applyBorder="1" applyAlignment="1">
      <alignment vertical="center" wrapText="1"/>
    </xf>
    <xf numFmtId="0" fontId="11" fillId="14" borderId="24" xfId="0" applyFont="1" applyFill="1" applyBorder="1" applyAlignment="1">
      <alignment vertical="center" wrapText="1"/>
    </xf>
    <xf numFmtId="0" fontId="11" fillId="14" borderId="25" xfId="0" applyFont="1" applyFill="1" applyBorder="1" applyAlignment="1">
      <alignment vertical="center" wrapText="1"/>
    </xf>
    <xf numFmtId="0" fontId="11" fillId="14" borderId="26" xfId="0" applyFont="1" applyFill="1" applyBorder="1" applyAlignment="1">
      <alignment vertical="center" wrapText="1"/>
    </xf>
    <xf numFmtId="0" fontId="11" fillId="14" borderId="27" xfId="0" applyFont="1" applyFill="1" applyBorder="1" applyAlignment="1">
      <alignmen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 fillId="3" borderId="1" xfId="0" applyFont="1" applyFill="1" applyAlignment="1"/>
    <xf numFmtId="0" fontId="0" fillId="0" borderId="1" xfId="0" applyAlignment="1"/>
    <xf numFmtId="0" fontId="0" fillId="0" borderId="1" xfId="0" applyBorder="1"/>
    <xf numFmtId="0" fontId="2" fillId="4" borderId="1" xfId="0" applyFont="1" applyFill="1" applyBorder="1" applyAlignment="1">
      <alignment horizontal="center" wrapText="1"/>
    </xf>
    <xf numFmtId="0" fontId="3" fillId="2" borderId="1" xfId="0" applyFont="1" applyFill="1" applyBorder="1"/>
    <xf numFmtId="0" fontId="0" fillId="0" borderId="1" xfId="0" applyBorder="1" applyAlignment="1">
      <alignment wrapText="1"/>
    </xf>
    <xf numFmtId="0" fontId="5" fillId="6" borderId="1" xfId="0" applyFont="1" applyFill="1" applyBorder="1"/>
    <xf numFmtId="0" fontId="2" fillId="4" borderId="1" xfId="0" applyFont="1" applyFill="1" applyAlignment="1">
      <alignment horizontal="center" wrapText="1"/>
    </xf>
    <xf numFmtId="0" fontId="4" fillId="5" borderId="1" xfId="0" applyFont="1" applyFill="1" applyBorder="1"/>
    <xf numFmtId="0" fontId="0" fillId="0" borderId="1" xfId="0" applyBorder="1" applyAlignment="1">
      <alignment vertical="top" wrapText="1"/>
    </xf>
    <xf numFmtId="164" fontId="4" fillId="5" borderId="1" xfId="0" applyNumberFormat="1" applyFont="1" applyFill="1" applyBorder="1"/>
    <xf numFmtId="165" fontId="4" fillId="5" borderId="1" xfId="0" applyNumberFormat="1" applyFont="1" applyFill="1" applyBorder="1"/>
    <xf numFmtId="0" fontId="5" fillId="6" borderId="1" xfId="0" applyFont="1" applyFill="1" applyBorder="1" applyAlignment="1">
      <alignment horizontal="left" vertical="center" wrapText="1"/>
    </xf>
    <xf numFmtId="166" fontId="4" fillId="5" borderId="1" xfId="0" applyNumberFormat="1" applyFont="1" applyFill="1" applyBorder="1"/>
    <xf numFmtId="165" fontId="0" fillId="0" borderId="1" xfId="0" applyNumberFormat="1" applyBorder="1"/>
    <xf numFmtId="164" fontId="0" fillId="0" borderId="1" xfId="0" applyNumberFormat="1" applyBorder="1"/>
    <xf numFmtId="0" fontId="3" fillId="0" borderId="1" xfId="0" applyFont="1" applyBorder="1"/>
    <xf numFmtId="0" fontId="6" fillId="3" borderId="1" xfId="0" applyFont="1" applyFill="1" applyBorder="1" applyAlignment="1"/>
    <xf numFmtId="0" fontId="5" fillId="6" borderId="1" xfId="0" applyFont="1" applyFill="1" applyBorder="1" applyAlignment="1">
      <alignment wrapText="1"/>
    </xf>
    <xf numFmtId="167" fontId="4" fillId="5" borderId="1" xfId="0" applyNumberFormat="1" applyFont="1" applyFill="1" applyBorder="1"/>
    <xf numFmtId="1" fontId="0" fillId="0" borderId="1" xfId="0" applyNumberFormat="1" applyBorder="1"/>
    <xf numFmtId="0" fontId="2" fillId="4" borderId="1" xfId="0" applyFont="1" applyFill="1" applyBorder="1"/>
    <xf numFmtId="168" fontId="0" fillId="0" borderId="1" xfId="0" applyNumberFormat="1" applyBorder="1"/>
    <xf numFmtId="167" fontId="0" fillId="0" borderId="1" xfId="0" applyNumberFormat="1" applyBorder="1"/>
    <xf numFmtId="0" fontId="2" fillId="4" borderId="1" xfId="0" applyFont="1" applyFill="1" applyBorder="1" applyAlignment="1">
      <alignment wrapText="1"/>
    </xf>
    <xf numFmtId="0" fontId="5" fillId="6" borderId="1" xfId="0" applyFont="1" applyFill="1" applyBorder="1" applyAlignment="1">
      <alignment wrapText="1"/>
    </xf>
    <xf numFmtId="0" fontId="8" fillId="7" borderId="1" xfId="0" applyFont="1" applyFill="1" applyBorder="1" applyAlignment="1">
      <alignment vertical="center"/>
    </xf>
    <xf numFmtId="0" fontId="9" fillId="8" borderId="1" xfId="0" applyFont="1" applyFill="1" applyBorder="1" applyAlignment="1">
      <alignment vertical="center" wrapText="1"/>
    </xf>
    <xf numFmtId="0" fontId="10" fillId="0" borderId="1" xfId="0" applyFont="1" applyBorder="1" applyAlignment="1">
      <alignment vertical="center"/>
    </xf>
    <xf numFmtId="0" fontId="8" fillId="9" borderId="1" xfId="0" applyFont="1" applyFill="1" applyBorder="1" applyAlignment="1">
      <alignment vertical="center"/>
    </xf>
    <xf numFmtId="0" fontId="8" fillId="11" borderId="1" xfId="0" applyFont="1" applyFill="1" applyBorder="1" applyAlignment="1">
      <alignment vertical="center"/>
    </xf>
    <xf numFmtId="0" fontId="11" fillId="14" borderId="1" xfId="0" applyFont="1" applyFill="1" applyBorder="1" applyAlignment="1">
      <alignment vertical="center" wrapText="1"/>
    </xf>
    <xf numFmtId="0" fontId="12" fillId="0" borderId="1" xfId="0" applyFont="1" applyBorder="1" applyAlignment="1">
      <alignment vertical="center"/>
    </xf>
    <xf numFmtId="0" fontId="13" fillId="17" borderId="4" xfId="0" applyFont="1" applyFill="1" applyBorder="1" applyAlignment="1">
      <alignment vertical="center"/>
    </xf>
    <xf numFmtId="0" fontId="13" fillId="17" borderId="5" xfId="0" applyFont="1" applyFill="1" applyBorder="1" applyAlignment="1">
      <alignment vertical="center"/>
    </xf>
    <xf numFmtId="0" fontId="13" fillId="17" borderId="6" xfId="0" applyFont="1" applyFill="1" applyBorder="1" applyAlignment="1">
      <alignment vertical="center"/>
    </xf>
    <xf numFmtId="166" fontId="13" fillId="17" borderId="5" xfId="0" applyNumberFormat="1" applyFont="1" applyFill="1" applyBorder="1" applyAlignment="1">
      <alignment vertical="center"/>
    </xf>
    <xf numFmtId="168" fontId="13" fillId="17" borderId="6" xfId="0" applyNumberFormat="1" applyFont="1" applyFill="1" applyBorder="1" applyAlignment="1">
      <alignment vertical="center"/>
    </xf>
    <xf numFmtId="168" fontId="13" fillId="17" borderId="10" xfId="0" applyNumberFormat="1" applyFont="1" applyFill="1" applyBorder="1" applyAlignment="1">
      <alignment vertical="center"/>
    </xf>
    <xf numFmtId="0" fontId="11" fillId="12" borderId="1" xfId="0" applyFont="1" applyFill="1" applyBorder="1" applyAlignment="1">
      <alignment vertical="center"/>
    </xf>
    <xf numFmtId="0" fontId="0" fillId="0" borderId="1" xfId="0" applyBorder="1" applyAlignment="1"/>
    <xf numFmtId="0" fontId="11" fillId="0" borderId="1" xfId="0" applyFont="1" applyBorder="1" applyAlignment="1">
      <alignment horizontal="center" vertical="center"/>
    </xf>
    <xf numFmtId="166" fontId="10" fillId="0" borderId="1" xfId="0" applyNumberFormat="1" applyFont="1" applyBorder="1" applyAlignment="1">
      <alignment vertical="center"/>
    </xf>
    <xf numFmtId="0" fontId="11" fillId="8" borderId="1" xfId="0" applyFont="1" applyFill="1" applyBorder="1" applyAlignment="1">
      <alignment vertical="center"/>
    </xf>
    <xf numFmtId="0" fontId="10" fillId="0" borderId="1" xfId="0" applyFont="1" applyBorder="1" applyAlignment="1">
      <alignment vertical="center" wrapText="1"/>
    </xf>
    <xf numFmtId="2" fontId="10" fillId="17" borderId="3" xfId="0" applyNumberFormat="1" applyFont="1" applyFill="1" applyBorder="1" applyAlignment="1">
      <alignment vertical="center"/>
    </xf>
  </cellXfs>
  <cellStyles count="1">
    <cellStyle name="Normal" xfId="0" builtinId="0"/>
  </cellStyles>
  <dxfs count="2">
    <dxf>
      <font>
        <b/>
        <color rgb="FFC43D3D"/>
      </font>
      <fill>
        <patternFill>
          <bgColor rgb="FFFBE9E9"/>
        </patternFill>
      </fill>
    </dxf>
    <dxf>
      <font>
        <b/>
        <color rgb="FF1F8A54"/>
      </font>
      <fill>
        <patternFill>
          <bgColor rgb="FFE6F5E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d-ID"/>
  <c:roundedCorners val="1"/>
  <c:style val="2"/>
  <c:chart>
    <c:title>
      <c:tx>
        <c:rich>
          <a:bodyPr/>
          <a:lstStyle/>
          <a:p>
            <a:r>
              <a:t>Omzet Bulanan</a:t>
            </a:r>
          </a:p>
        </c:rich>
      </c:tx>
      <c:overlay val="1"/>
    </c:title>
    <c:autoTitleDeleted val="0"/>
    <c:plotArea>
      <c:layout/>
      <c:lineChart>
        <c:grouping val="standard"/>
        <c:varyColors val="0"/>
        <c:ser>
          <c:idx val="0"/>
          <c:order val="0"/>
          <c:tx>
            <c:v>Feb</c:v>
          </c:tx>
          <c:spPr>
            <a:ln>
              <a:prstDash val="solid"/>
            </a:ln>
          </c:spPr>
          <c:marker>
            <c:symbol val="none"/>
          </c:marker>
          <c:cat>
            <c:numRef>
              <c:f>LABA_RUGI!$B$4</c:f>
              <c:numCache>
                <c:formatCode>\R\p\ #,##0;[Red]\(\R\p\ #,##0\);\-</c:formatCode>
                <c:ptCount val="1"/>
                <c:pt idx="0">
                  <c:v>0</c:v>
                </c:pt>
              </c:numCache>
            </c:numRef>
          </c:cat>
          <c:val>
            <c:numRef>
              <c:f>LABA_RUGI!$C$4</c:f>
              <c:numCache>
                <c:formatCode>\R\p\ #,##0;[Red]\(\R\p\ #,##0\);\-</c:formatCode>
                <c:ptCount val="1"/>
                <c:pt idx="0">
                  <c:v>0</c:v>
                </c:pt>
              </c:numCache>
            </c:numRef>
          </c:val>
          <c:smooth val="1"/>
          <c:extLst>
            <c:ext xmlns:c16="http://schemas.microsoft.com/office/drawing/2014/chart" uri="{C3380CC4-5D6E-409C-BE32-E72D297353CC}">
              <c16:uniqueId val="{00000000-2883-467A-AD0E-1C72A2758F3B}"/>
            </c:ext>
          </c:extLst>
        </c:ser>
        <c:ser>
          <c:idx val="1"/>
          <c:order val="1"/>
          <c:tx>
            <c:v>Mar</c:v>
          </c:tx>
          <c:spPr>
            <a:ln>
              <a:prstDash val="solid"/>
            </a:ln>
          </c:spPr>
          <c:marker>
            <c:symbol val="none"/>
          </c:marker>
          <c:cat>
            <c:numRef>
              <c:f>LABA_RUGI!$B$4</c:f>
              <c:numCache>
                <c:formatCode>\R\p\ #,##0;[Red]\(\R\p\ #,##0\);\-</c:formatCode>
                <c:ptCount val="1"/>
                <c:pt idx="0">
                  <c:v>0</c:v>
                </c:pt>
              </c:numCache>
            </c:numRef>
          </c:cat>
          <c:val>
            <c:numRef>
              <c:f>LABA_RUGI!$D$4</c:f>
              <c:numCache>
                <c:formatCode>\R\p\ #,##0;[Red]\(\R\p\ #,##0\);\-</c:formatCode>
                <c:ptCount val="1"/>
                <c:pt idx="0">
                  <c:v>0</c:v>
                </c:pt>
              </c:numCache>
            </c:numRef>
          </c:val>
          <c:smooth val="1"/>
          <c:extLst>
            <c:ext xmlns:c16="http://schemas.microsoft.com/office/drawing/2014/chart" uri="{C3380CC4-5D6E-409C-BE32-E72D297353CC}">
              <c16:uniqueId val="{00000001-2883-467A-AD0E-1C72A2758F3B}"/>
            </c:ext>
          </c:extLst>
        </c:ser>
        <c:ser>
          <c:idx val="2"/>
          <c:order val="2"/>
          <c:tx>
            <c:v>Apr</c:v>
          </c:tx>
          <c:spPr>
            <a:ln>
              <a:prstDash val="solid"/>
            </a:ln>
          </c:spPr>
          <c:marker>
            <c:symbol val="none"/>
          </c:marker>
          <c:cat>
            <c:numRef>
              <c:f>LABA_RUGI!$B$4</c:f>
              <c:numCache>
                <c:formatCode>\R\p\ #,##0;[Red]\(\R\p\ #,##0\);\-</c:formatCode>
                <c:ptCount val="1"/>
                <c:pt idx="0">
                  <c:v>0</c:v>
                </c:pt>
              </c:numCache>
            </c:numRef>
          </c:cat>
          <c:val>
            <c:numRef>
              <c:f>LABA_RUGI!$E$4</c:f>
              <c:numCache>
                <c:formatCode>\R\p\ #,##0;[Red]\(\R\p\ #,##0\);\-</c:formatCode>
                <c:ptCount val="1"/>
                <c:pt idx="0">
                  <c:v>0</c:v>
                </c:pt>
              </c:numCache>
            </c:numRef>
          </c:val>
          <c:smooth val="1"/>
          <c:extLst>
            <c:ext xmlns:c16="http://schemas.microsoft.com/office/drawing/2014/chart" uri="{C3380CC4-5D6E-409C-BE32-E72D297353CC}">
              <c16:uniqueId val="{00000002-2883-467A-AD0E-1C72A2758F3B}"/>
            </c:ext>
          </c:extLst>
        </c:ser>
        <c:ser>
          <c:idx val="3"/>
          <c:order val="3"/>
          <c:tx>
            <c:v>Mei</c:v>
          </c:tx>
          <c:spPr>
            <a:ln>
              <a:prstDash val="solid"/>
            </a:ln>
          </c:spPr>
          <c:marker>
            <c:symbol val="none"/>
          </c:marker>
          <c:cat>
            <c:numRef>
              <c:f>LABA_RUGI!$B$4</c:f>
              <c:numCache>
                <c:formatCode>\R\p\ #,##0;[Red]\(\R\p\ #,##0\);\-</c:formatCode>
                <c:ptCount val="1"/>
                <c:pt idx="0">
                  <c:v>0</c:v>
                </c:pt>
              </c:numCache>
            </c:numRef>
          </c:cat>
          <c:val>
            <c:numRef>
              <c:f>LABA_RUGI!$F$4</c:f>
              <c:numCache>
                <c:formatCode>\R\p\ #,##0;[Red]\(\R\p\ #,##0\);\-</c:formatCode>
                <c:ptCount val="1"/>
                <c:pt idx="0">
                  <c:v>0</c:v>
                </c:pt>
              </c:numCache>
            </c:numRef>
          </c:val>
          <c:smooth val="1"/>
          <c:extLst>
            <c:ext xmlns:c16="http://schemas.microsoft.com/office/drawing/2014/chart" uri="{C3380CC4-5D6E-409C-BE32-E72D297353CC}">
              <c16:uniqueId val="{00000003-2883-467A-AD0E-1C72A2758F3B}"/>
            </c:ext>
          </c:extLst>
        </c:ser>
        <c:ser>
          <c:idx val="4"/>
          <c:order val="4"/>
          <c:tx>
            <c:v>Jun</c:v>
          </c:tx>
          <c:spPr>
            <a:ln>
              <a:prstDash val="solid"/>
            </a:ln>
          </c:spPr>
          <c:marker>
            <c:symbol val="none"/>
          </c:marker>
          <c:cat>
            <c:numRef>
              <c:f>LABA_RUGI!$B$4</c:f>
              <c:numCache>
                <c:formatCode>\R\p\ #,##0;[Red]\(\R\p\ #,##0\);\-</c:formatCode>
                <c:ptCount val="1"/>
                <c:pt idx="0">
                  <c:v>0</c:v>
                </c:pt>
              </c:numCache>
            </c:numRef>
          </c:cat>
          <c:val>
            <c:numRef>
              <c:f>LABA_RUGI!$G$4</c:f>
              <c:numCache>
                <c:formatCode>\R\p\ #,##0;[Red]\(\R\p\ #,##0\);\-</c:formatCode>
                <c:ptCount val="1"/>
                <c:pt idx="0">
                  <c:v>0</c:v>
                </c:pt>
              </c:numCache>
            </c:numRef>
          </c:val>
          <c:smooth val="1"/>
          <c:extLst>
            <c:ext xmlns:c16="http://schemas.microsoft.com/office/drawing/2014/chart" uri="{C3380CC4-5D6E-409C-BE32-E72D297353CC}">
              <c16:uniqueId val="{00000004-2883-467A-AD0E-1C72A2758F3B}"/>
            </c:ext>
          </c:extLst>
        </c:ser>
        <c:ser>
          <c:idx val="5"/>
          <c:order val="5"/>
          <c:tx>
            <c:v>Jul</c:v>
          </c:tx>
          <c:spPr>
            <a:ln>
              <a:prstDash val="solid"/>
            </a:ln>
          </c:spPr>
          <c:marker>
            <c:symbol val="none"/>
          </c:marker>
          <c:cat>
            <c:numRef>
              <c:f>LABA_RUGI!$B$4</c:f>
              <c:numCache>
                <c:formatCode>\R\p\ #,##0;[Red]\(\R\p\ #,##0\);\-</c:formatCode>
                <c:ptCount val="1"/>
                <c:pt idx="0">
                  <c:v>0</c:v>
                </c:pt>
              </c:numCache>
            </c:numRef>
          </c:cat>
          <c:val>
            <c:numRef>
              <c:f>LABA_RUGI!$H$4</c:f>
              <c:numCache>
                <c:formatCode>\R\p\ #,##0;[Red]\(\R\p\ #,##0\);\-</c:formatCode>
                <c:ptCount val="1"/>
                <c:pt idx="0">
                  <c:v>0</c:v>
                </c:pt>
              </c:numCache>
            </c:numRef>
          </c:val>
          <c:smooth val="1"/>
          <c:extLst>
            <c:ext xmlns:c16="http://schemas.microsoft.com/office/drawing/2014/chart" uri="{C3380CC4-5D6E-409C-BE32-E72D297353CC}">
              <c16:uniqueId val="{00000005-2883-467A-AD0E-1C72A2758F3B}"/>
            </c:ext>
          </c:extLst>
        </c:ser>
        <c:ser>
          <c:idx val="6"/>
          <c:order val="6"/>
          <c:tx>
            <c:v>Agu</c:v>
          </c:tx>
          <c:spPr>
            <a:ln>
              <a:prstDash val="solid"/>
            </a:ln>
          </c:spPr>
          <c:marker>
            <c:symbol val="none"/>
          </c:marker>
          <c:cat>
            <c:numRef>
              <c:f>LABA_RUGI!$B$4</c:f>
              <c:numCache>
                <c:formatCode>\R\p\ #,##0;[Red]\(\R\p\ #,##0\);\-</c:formatCode>
                <c:ptCount val="1"/>
                <c:pt idx="0">
                  <c:v>0</c:v>
                </c:pt>
              </c:numCache>
            </c:numRef>
          </c:cat>
          <c:val>
            <c:numRef>
              <c:f>LABA_RUGI!$I$4</c:f>
              <c:numCache>
                <c:formatCode>\R\p\ #,##0;[Red]\(\R\p\ #,##0\);\-</c:formatCode>
                <c:ptCount val="1"/>
                <c:pt idx="0">
                  <c:v>21500000</c:v>
                </c:pt>
              </c:numCache>
            </c:numRef>
          </c:val>
          <c:smooth val="1"/>
          <c:extLst>
            <c:ext xmlns:c16="http://schemas.microsoft.com/office/drawing/2014/chart" uri="{C3380CC4-5D6E-409C-BE32-E72D297353CC}">
              <c16:uniqueId val="{00000006-2883-467A-AD0E-1C72A2758F3B}"/>
            </c:ext>
          </c:extLst>
        </c:ser>
        <c:ser>
          <c:idx val="7"/>
          <c:order val="7"/>
          <c:tx>
            <c:v>Sep</c:v>
          </c:tx>
          <c:spPr>
            <a:ln>
              <a:prstDash val="solid"/>
            </a:ln>
          </c:spPr>
          <c:marker>
            <c:symbol val="none"/>
          </c:marker>
          <c:cat>
            <c:numRef>
              <c:f>LABA_RUGI!$B$4</c:f>
              <c:numCache>
                <c:formatCode>\R\p\ #,##0;[Red]\(\R\p\ #,##0\);\-</c:formatCode>
                <c:ptCount val="1"/>
                <c:pt idx="0">
                  <c:v>0</c:v>
                </c:pt>
              </c:numCache>
            </c:numRef>
          </c:cat>
          <c:val>
            <c:numRef>
              <c:f>LABA_RUGI!$J$4</c:f>
              <c:numCache>
                <c:formatCode>\R\p\ #,##0;[Red]\(\R\p\ #,##0\);\-</c:formatCode>
                <c:ptCount val="1"/>
                <c:pt idx="0">
                  <c:v>0</c:v>
                </c:pt>
              </c:numCache>
            </c:numRef>
          </c:val>
          <c:smooth val="1"/>
          <c:extLst>
            <c:ext xmlns:c16="http://schemas.microsoft.com/office/drawing/2014/chart" uri="{C3380CC4-5D6E-409C-BE32-E72D297353CC}">
              <c16:uniqueId val="{00000007-2883-467A-AD0E-1C72A2758F3B}"/>
            </c:ext>
          </c:extLst>
        </c:ser>
        <c:ser>
          <c:idx val="8"/>
          <c:order val="8"/>
          <c:tx>
            <c:v>Okt</c:v>
          </c:tx>
          <c:spPr>
            <a:ln>
              <a:prstDash val="solid"/>
            </a:ln>
          </c:spPr>
          <c:marker>
            <c:symbol val="none"/>
          </c:marker>
          <c:cat>
            <c:numRef>
              <c:f>LABA_RUGI!$B$4</c:f>
              <c:numCache>
                <c:formatCode>\R\p\ #,##0;[Red]\(\R\p\ #,##0\);\-</c:formatCode>
                <c:ptCount val="1"/>
                <c:pt idx="0">
                  <c:v>0</c:v>
                </c:pt>
              </c:numCache>
            </c:numRef>
          </c:cat>
          <c:val>
            <c:numRef>
              <c:f>LABA_RUGI!$K$4</c:f>
              <c:numCache>
                <c:formatCode>\R\p\ #,##0;[Red]\(\R\p\ #,##0\);\-</c:formatCode>
                <c:ptCount val="1"/>
                <c:pt idx="0">
                  <c:v>0</c:v>
                </c:pt>
              </c:numCache>
            </c:numRef>
          </c:val>
          <c:smooth val="1"/>
          <c:extLst>
            <c:ext xmlns:c16="http://schemas.microsoft.com/office/drawing/2014/chart" uri="{C3380CC4-5D6E-409C-BE32-E72D297353CC}">
              <c16:uniqueId val="{00000008-2883-467A-AD0E-1C72A2758F3B}"/>
            </c:ext>
          </c:extLst>
        </c:ser>
        <c:ser>
          <c:idx val="9"/>
          <c:order val="9"/>
          <c:tx>
            <c:v>Nov</c:v>
          </c:tx>
          <c:spPr>
            <a:ln>
              <a:prstDash val="solid"/>
            </a:ln>
          </c:spPr>
          <c:marker>
            <c:symbol val="none"/>
          </c:marker>
          <c:cat>
            <c:numRef>
              <c:f>LABA_RUGI!$B$4</c:f>
              <c:numCache>
                <c:formatCode>\R\p\ #,##0;[Red]\(\R\p\ #,##0\);\-</c:formatCode>
                <c:ptCount val="1"/>
                <c:pt idx="0">
                  <c:v>0</c:v>
                </c:pt>
              </c:numCache>
            </c:numRef>
          </c:cat>
          <c:val>
            <c:numRef>
              <c:f>LABA_RUGI!$L$4</c:f>
              <c:numCache>
                <c:formatCode>\R\p\ #,##0;[Red]\(\R\p\ #,##0\);\-</c:formatCode>
                <c:ptCount val="1"/>
                <c:pt idx="0">
                  <c:v>0</c:v>
                </c:pt>
              </c:numCache>
            </c:numRef>
          </c:val>
          <c:smooth val="1"/>
          <c:extLst>
            <c:ext xmlns:c16="http://schemas.microsoft.com/office/drawing/2014/chart" uri="{C3380CC4-5D6E-409C-BE32-E72D297353CC}">
              <c16:uniqueId val="{00000009-2883-467A-AD0E-1C72A2758F3B}"/>
            </c:ext>
          </c:extLst>
        </c:ser>
        <c:ser>
          <c:idx val="10"/>
          <c:order val="10"/>
          <c:tx>
            <c:v>Des</c:v>
          </c:tx>
          <c:spPr>
            <a:ln>
              <a:prstDash val="solid"/>
            </a:ln>
          </c:spPr>
          <c:marker>
            <c:symbol val="none"/>
          </c:marker>
          <c:cat>
            <c:numRef>
              <c:f>LABA_RUGI!$B$4</c:f>
              <c:numCache>
                <c:formatCode>\R\p\ #,##0;[Red]\(\R\p\ #,##0\);\-</c:formatCode>
                <c:ptCount val="1"/>
                <c:pt idx="0">
                  <c:v>0</c:v>
                </c:pt>
              </c:numCache>
            </c:numRef>
          </c:cat>
          <c:val>
            <c:numRef>
              <c:f>LABA_RUGI!$M$4</c:f>
              <c:numCache>
                <c:formatCode>\R\p\ #,##0;[Red]\(\R\p\ #,##0\);\-</c:formatCode>
                <c:ptCount val="1"/>
                <c:pt idx="0">
                  <c:v>0</c:v>
                </c:pt>
              </c:numCache>
            </c:numRef>
          </c:val>
          <c:smooth val="1"/>
          <c:extLst>
            <c:ext xmlns:c16="http://schemas.microsoft.com/office/drawing/2014/chart" uri="{C3380CC4-5D6E-409C-BE32-E72D297353CC}">
              <c16:uniqueId val="{0000000A-2883-467A-AD0E-1C72A2758F3B}"/>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0"/>
        <c:majorTickMark val="none"/>
        <c:minorTickMark val="none"/>
        <c:tickLblPos val="nextTo"/>
        <c:crossAx val="48672768"/>
        <c:crosses val="autoZero"/>
        <c:auto val="1"/>
        <c:lblAlgn val="ctr"/>
        <c:lblOffset val="100"/>
        <c:noMultiLvlLbl val="1"/>
      </c:catAx>
      <c:valAx>
        <c:axId val="48672768"/>
        <c:scaling>
          <c:orientation val="minMax"/>
        </c:scaling>
        <c:delete val="0"/>
        <c:axPos val="l"/>
        <c:majorGridlines>
          <c:spPr>
            <a:ln w="9525">
              <a:solidFill>
                <a:srgbClr val="CCCCCC"/>
              </a:solidFill>
              <a:prstDash val="dash"/>
            </a:ln>
          </c:spPr>
        </c:majorGridlines>
        <c:numFmt formatCode="General" sourceLinked="0"/>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2</xdr:row>
      <xdr:rowOff>0</xdr:rowOff>
    </xdr:from>
    <xdr:to>
      <xdr:col>12</xdr:col>
      <xdr:colOff>0</xdr:colOff>
      <xdr:row>15</xdr:row>
      <xdr:rowOff>0</xdr:rowOff>
    </xdr:to>
    <xdr:graphicFrame macro="">
      <xdr:nvGraphicFramePr>
        <xdr:cNvPr id="2" name="Chart">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mc="http://schemas.openxmlformats.org/markup-compatibility/2006" xmlns:xr="http://schemas.microsoft.com/office/spreadsheetml/2014/revision" mc:Ignorable="x14ac xr xr2 xr3" xr:uid="{00000000-0001-0000-0000-000000000000}">
  <dimension ref="A1:H28"/>
  <sheetViews>
    <sheetView zoomScaleNormal="100" zoomScaleSheetLayoutView="100" workbookViewId="0"/>
  </sheetViews>
  <sheetFormatPr defaultRowHeight="15"/>
  <cols>
    <col min="1" max="1" width="18" customWidth="1"/>
    <col min="2" max="2" width="96" customWidth="1"/>
  </cols>
  <sheetData>
    <row r="1" spans="1:8" ht="30" customHeight="1">
      <c r="A1" s="60" t="s">
        <v>0</v>
      </c>
      <c r="B1" s="61" t="s">
        <v>0</v>
      </c>
      <c r="C1" s="61" t="s">
        <v>0</v>
      </c>
      <c r="D1" s="61" t="s">
        <v>0</v>
      </c>
      <c r="E1" s="61" t="s">
        <v>0</v>
      </c>
      <c r="F1" s="61" t="s">
        <v>0</v>
      </c>
      <c r="G1" s="61" t="s">
        <v>0</v>
      </c>
      <c r="H1" s="61" t="s">
        <v>0</v>
      </c>
    </row>
    <row r="2" spans="1:8">
      <c r="A2" s="62"/>
      <c r="B2" s="62"/>
      <c r="C2" s="62"/>
      <c r="D2" s="62"/>
      <c r="E2" s="62"/>
      <c r="F2" s="62"/>
      <c r="G2" s="62"/>
      <c r="H2" s="62"/>
    </row>
    <row r="3" spans="1:8">
      <c r="A3" s="63" t="s">
        <v>1</v>
      </c>
      <c r="B3" s="63" t="s">
        <v>2</v>
      </c>
      <c r="C3" s="62"/>
      <c r="D3" s="62"/>
      <c r="E3" s="62"/>
      <c r="F3" s="62"/>
      <c r="G3" s="62"/>
      <c r="H3" s="62"/>
    </row>
    <row r="4" spans="1:8">
      <c r="A4" s="64" t="s">
        <v>3</v>
      </c>
      <c r="B4" s="65" t="s">
        <v>4</v>
      </c>
      <c r="C4" s="62"/>
      <c r="D4" s="62"/>
      <c r="E4" s="62"/>
      <c r="F4" s="62"/>
      <c r="G4" s="62"/>
      <c r="H4" s="62"/>
    </row>
    <row r="5" spans="1:8">
      <c r="A5" s="64" t="s">
        <v>5</v>
      </c>
      <c r="B5" s="65" t="s">
        <v>6</v>
      </c>
      <c r="C5" s="62"/>
      <c r="D5" s="62"/>
      <c r="E5" s="62"/>
      <c r="F5" s="62"/>
      <c r="G5" s="62"/>
      <c r="H5" s="62"/>
    </row>
    <row r="6" spans="1:8">
      <c r="A6" s="64" t="s">
        <v>7</v>
      </c>
      <c r="B6" s="65" t="s">
        <v>8</v>
      </c>
      <c r="C6" s="62"/>
      <c r="D6" s="62"/>
      <c r="E6" s="62"/>
      <c r="F6" s="62"/>
      <c r="G6" s="62"/>
      <c r="H6" s="62"/>
    </row>
    <row r="7" spans="1:8">
      <c r="A7" s="64" t="s">
        <v>9</v>
      </c>
      <c r="B7" s="65" t="s">
        <v>10</v>
      </c>
      <c r="C7" s="62"/>
      <c r="D7" s="62"/>
      <c r="E7" s="62"/>
      <c r="F7" s="62"/>
      <c r="G7" s="62"/>
      <c r="H7" s="62"/>
    </row>
    <row r="8" spans="1:8">
      <c r="A8" s="64" t="s">
        <v>11</v>
      </c>
      <c r="B8" s="65" t="s">
        <v>12</v>
      </c>
      <c r="C8" s="62"/>
      <c r="D8" s="62"/>
      <c r="E8" s="62"/>
      <c r="F8" s="62"/>
      <c r="G8" s="62"/>
      <c r="H8" s="62"/>
    </row>
    <row r="9" spans="1:8">
      <c r="A9" s="64" t="s">
        <v>13</v>
      </c>
      <c r="B9" s="65" t="s">
        <v>14</v>
      </c>
      <c r="C9" s="62"/>
      <c r="D9" s="62"/>
      <c r="E9" s="62"/>
      <c r="F9" s="62"/>
      <c r="G9" s="62"/>
      <c r="H9" s="62"/>
    </row>
    <row r="10" spans="1:8">
      <c r="A10" s="64" t="s">
        <v>15</v>
      </c>
      <c r="B10" s="65" t="s">
        <v>16</v>
      </c>
      <c r="C10" s="62"/>
      <c r="D10" s="62"/>
      <c r="E10" s="62"/>
      <c r="F10" s="62"/>
      <c r="G10" s="62"/>
      <c r="H10" s="62"/>
    </row>
    <row r="11" spans="1:8">
      <c r="A11" s="64" t="s">
        <v>17</v>
      </c>
      <c r="B11" s="65" t="s">
        <v>18</v>
      </c>
      <c r="C11" s="62"/>
      <c r="D11" s="62"/>
      <c r="E11" s="62"/>
      <c r="F11" s="62"/>
      <c r="G11" s="62"/>
      <c r="H11" s="62"/>
    </row>
    <row r="12" spans="1:8">
      <c r="A12" s="1" t="s">
        <v>19</v>
      </c>
      <c r="B12" s="2" t="s">
        <v>20</v>
      </c>
      <c r="C12" s="62"/>
      <c r="D12" s="62"/>
      <c r="E12" s="62"/>
      <c r="F12" s="62"/>
      <c r="G12" s="62"/>
      <c r="H12" s="62"/>
    </row>
    <row r="13" spans="1:8">
      <c r="A13" s="1" t="s">
        <v>21</v>
      </c>
      <c r="B13" s="2" t="s">
        <v>22</v>
      </c>
      <c r="C13" s="62"/>
      <c r="D13" s="62"/>
      <c r="E13" s="62"/>
      <c r="F13" s="62"/>
      <c r="G13" s="62"/>
      <c r="H13" s="62"/>
    </row>
    <row r="15" spans="1:8">
      <c r="A15" s="66" t="inlineStr">
        <is>
          <t>Alur Proyek</t>
        </is>
      </c>
      <c r="B15" s="65" t="inlineStr">
        <is>
          <t>PROJECT → QUOTATION → TRANSAKSI → INVOICE → VENDOR_HUTANG → DASHBOARD / LABA_RUGI / PAJAK.</t>
        </is>
      </c>
      <c r="C15" s="62"/>
      <c r="D15" s="62"/>
      <c r="E15" s="62"/>
      <c r="F15" s="62"/>
      <c r="G15" s="62"/>
      <c r="H15" s="62"/>
    </row>
    <row r="16" spans="1:8">
      <c r="A16" s="66" t="inlineStr">
        <is>
          <t>Mulai Input</t>
        </is>
      </c>
      <c r="B16" s="65" t="inlineStr">
        <is>
          <t>Gunakan data asli Vandara Advertising. Tidak ada project atau prospek contoh di file ini.</t>
        </is>
      </c>
      <c r="C16" s="62"/>
      <c r="D16" s="62"/>
      <c r="E16" s="62"/>
      <c r="F16" s="62"/>
      <c r="G16" s="62"/>
      <c r="H16" s="62"/>
    </row>
    <row r="17" spans="1:2">
      <c r="A17" s="66"/>
      <c r="B17" s="65"/>
    </row>
    <row r="18" spans="1:2">
      <c r="A18" s="66"/>
      <c r="B18" s="65"/>
    </row>
    <row r="20" spans="1:2">
      <c r="A20" s="66" t="s">
        <v>31</v>
      </c>
      <c r="B20" s="65" t="s">
        <v>32</v>
      </c>
    </row>
    <row r="21" spans="1:2">
      <c r="A21" s="66" t="s">
        <v>33</v>
      </c>
      <c r="B21" s="65" t="s">
        <v>34</v>
      </c>
    </row>
    <row r="22" spans="1:2">
      <c r="A22" s="66" t="s">
        <v>35</v>
      </c>
      <c r="B22" s="65" t="s">
        <v>36</v>
      </c>
    </row>
    <row r="23" spans="1:2">
      <c r="A23" s="66" t="s">
        <v>37</v>
      </c>
      <c r="B23" s="65" t="s">
        <v>38</v>
      </c>
    </row>
    <row r="24" spans="1:2" ht="48" customHeight="1">
      <c r="A24" s="3" t="s">
        <v>39</v>
      </c>
      <c r="B24" s="43" t="s">
        <v>40</v>
      </c>
    </row>
    <row r="25" spans="1:2" ht="48" customHeight="1">
      <c r="A25" s="3" t="s">
        <v>41</v>
      </c>
      <c r="B25" s="43" t="s">
        <v>42</v>
      </c>
    </row>
    <row r="26" spans="1:2" ht="48" customHeight="1">
      <c r="A26" s="3" t="s">
        <v>43</v>
      </c>
      <c r="B26" s="43" t="s">
        <v>44</v>
      </c>
    </row>
    <row r="27" spans="1:2" ht="48" customHeight="1">
      <c r="A27" s="3" t="s">
        <v>45</v>
      </c>
      <c r="B27" s="43" t="s">
        <v>46</v>
      </c>
    </row>
    <row r="28" spans="1:2" ht="48" customHeight="1">
      <c r="A28" s="3" t="s">
        <v>47</v>
      </c>
      <c r="B28" s="43" t="s">
        <v>48</v>
      </c>
    </row>
  </sheetData>
  <mergeCells count="1">
    <mergeCell ref="A1:H1"/>
  </mergeCells>
  <pageMargins left="0.7" right="0.7" top="0.75" bottom="0.75" header="0.3" footer="0.3"/>
</worksheet>
</file>

<file path=xl/worksheets/sheet10.xml><?xml version="1.0" encoding="utf-8"?>
<worksheet xmlns="http://schemas.openxmlformats.org/spreadsheetml/2006/main" xmlns:mc="http://schemas.openxmlformats.org/markup-compatibility/2006" xmlns:r="http://schemas.openxmlformats.org/officeDocument/2006/relationships" xmlns:xr="http://schemas.microsoft.com/office/spreadsheetml/2014/revision" mc:Ignorable="x14ac xr xr2 xr3" xr:uid="{00000000-0001-0000-0900-000000000000}">
  <dimension ref="A1:L14"/>
  <sheetViews>
    <sheetView zoomScaleNormal="100" zoomScaleSheetLayoutView="100" workbookViewId="0"/>
  </sheetViews>
  <sheetFormatPr defaultRowHeight="15"/>
  <cols>
    <col min="1" max="6" width="23" customWidth="1"/>
  </cols>
  <sheetData>
    <row r="1" spans="1:12" ht="30" customHeight="1">
      <c r="A1" s="60" t="s">
        <v>236</v>
      </c>
      <c r="B1" s="61"/>
      <c r="C1" s="61"/>
      <c r="D1" s="61"/>
      <c r="E1" s="61"/>
      <c r="F1" s="61"/>
      <c r="G1" s="61"/>
      <c r="H1" s="61"/>
      <c r="I1" s="61"/>
      <c r="J1" s="61"/>
      <c r="K1" s="61"/>
      <c r="L1" s="61"/>
    </row>
    <row r="2" spans="1:12">
      <c r="A2" s="62"/>
      <c r="B2" s="62"/>
      <c r="C2" s="62"/>
      <c r="D2" s="62"/>
      <c r="E2" s="62"/>
      <c r="F2" s="62"/>
      <c r="G2" s="62"/>
      <c r="H2" s="62"/>
      <c r="I2" s="62"/>
      <c r="J2" s="62"/>
      <c r="K2" s="62"/>
      <c r="L2" s="62"/>
    </row>
    <row r="3" spans="1:12">
      <c r="A3" s="63" t="s">
        <v>237</v>
      </c>
      <c r="B3" s="63" t="s">
        <v>51</v>
      </c>
      <c r="C3" s="62"/>
      <c r="D3" s="63" t="s">
        <v>238</v>
      </c>
      <c r="E3" s="63" t="s">
        <v>51</v>
      </c>
      <c r="F3" s="63" t="s">
        <v>84</v>
      </c>
      <c r="G3" s="62"/>
      <c r="H3" s="62"/>
      <c r="I3" s="62"/>
      <c r="J3" s="62"/>
      <c r="K3" s="62"/>
      <c r="L3" s="62"/>
    </row>
    <row r="4" spans="1:12">
      <c r="A4" s="62" t="s">
        <v>239</v>
      </c>
      <c r="B4" s="74">
        <f>LABA_RUGI!N4</f>
        <v>0</v>
      </c>
      <c r="C4" s="62"/>
      <c r="D4" s="62" t="s">
        <v>240</v>
      </c>
      <c r="E4" s="74">
        <f>PENGATURAN!B16</f>
        <v>1200000000</v>
      </c>
      <c r="F4" s="62"/>
      <c r="G4" s="62"/>
      <c r="H4" s="62"/>
      <c r="I4" s="62"/>
      <c r="J4" s="62"/>
      <c r="K4" s="62"/>
      <c r="L4" s="62"/>
    </row>
    <row r="5" spans="1:12">
      <c r="A5" s="62" t="s">
        <v>241</v>
      </c>
      <c r="B5" s="74">
        <f>LABA_RUGI!N7</f>
        <v>0</v>
      </c>
      <c r="C5" s="62"/>
      <c r="D5" s="62" t="s">
        <v>242</v>
      </c>
      <c r="E5" s="75">
        <f>IFERROR(B4/E4,0)</f>
        <v>0</v>
      </c>
      <c r="F5" s="62">
        <f>IF(E5&gt;=1,"Target tercapai",IF(E5&gt;=0.75,"Mendekati target","On progress"))</f>
        <v>On progress</v>
      </c>
      <c r="G5" s="62"/>
      <c r="H5" s="62"/>
      <c r="I5" s="62"/>
      <c r="J5" s="62"/>
      <c r="K5" s="62"/>
      <c r="L5" s="62"/>
    </row>
    <row r="6" spans="1:12">
      <c r="A6" s="62" t="s">
        <v>216</v>
      </c>
      <c r="B6" s="74">
        <f>LABA_RUGI!N8</f>
        <v>0</v>
      </c>
      <c r="C6" s="62"/>
      <c r="D6" s="62" t="s">
        <v>243</v>
      </c>
      <c r="E6" s="74">
        <f>PENGATURAN!B10</f>
        <v>4800000000</v>
      </c>
      <c r="F6" s="62"/>
      <c r="G6" s="62"/>
      <c r="H6" s="62"/>
      <c r="I6" s="62"/>
      <c r="J6" s="62"/>
      <c r="K6" s="62"/>
      <c r="L6" s="62"/>
    </row>
    <row r="7" spans="1:12">
      <c r="A7" s="62" t="s">
        <v>244</v>
      </c>
      <c r="B7" s="74">
        <f>PAJAK!B8</f>
        <v>0</v>
      </c>
      <c r="C7" s="62"/>
      <c r="D7" s="62" t="s">
        <v>245</v>
      </c>
      <c r="E7" s="75">
        <f>IFERROR(B4/E6,0)</f>
        <v>0</v>
      </c>
      <c r="F7" s="62">
        <f>IF(E7&gt;=1,"CEK PKP",IF(E7&gt;=0.8,"Waspada","Aman"))</f>
        <v>Aman</v>
      </c>
      <c r="G7" s="62"/>
      <c r="H7" s="62"/>
      <c r="I7" s="62"/>
      <c r="J7" s="62"/>
      <c r="K7" s="62"/>
      <c r="L7" s="62"/>
    </row>
    <row r="8" spans="1:12">
      <c r="A8" s="62" t="s">
        <v>218</v>
      </c>
      <c r="B8" s="74">
        <f>B6-B7</f>
        <v>0</v>
      </c>
      <c r="C8" s="62"/>
      <c r="D8" s="62" t="s">
        <v>246</v>
      </c>
      <c r="E8" s="74">
        <f>MAX(0,E6-B4)</f>
        <v>4800000000</v>
      </c>
      <c r="F8" s="62"/>
      <c r="G8" s="62"/>
      <c r="H8" s="62"/>
      <c r="I8" s="62"/>
      <c r="J8" s="62"/>
      <c r="K8" s="62"/>
      <c r="L8" s="62"/>
    </row>
    <row r="9" spans="1:12">
      <c r="A9" s="62" t="s">
        <v>247</v>
      </c>
      <c r="B9" s="74">
        <f>SUM(INVOICE!H4:H203)</f>
        <v>0</v>
      </c>
      <c r="C9" s="62"/>
      <c r="D9" s="62"/>
      <c r="E9" s="62"/>
      <c r="F9" s="62"/>
      <c r="G9" s="62"/>
      <c r="H9" s="62"/>
      <c r="I9" s="62"/>
      <c r="J9" s="62"/>
      <c r="K9" s="62"/>
      <c r="L9" s="62"/>
    </row>
    <row r="10" spans="1:12">
      <c r="A10" s="62" t="s">
        <v>248</v>
      </c>
      <c r="B10" s="74">
        <f>SUM(VENDOR_HUTANG!G4:G203)</f>
        <v>0</v>
      </c>
      <c r="C10" s="62"/>
      <c r="D10" s="66" t="inlineStr">
        <is>
          <t>ALUR SISTEM</t>
        </is>
      </c>
      <c r="E10" s="66" t="s">
        <v>250</v>
      </c>
      <c r="F10" s="66" t="s">
        <v>251</v>
      </c>
      <c r="G10" s="62"/>
      <c r="H10" s="62"/>
      <c r="I10" s="62"/>
      <c r="J10" s="62"/>
      <c r="K10" s="62"/>
      <c r="L10" s="62"/>
    </row>
    <row r="11" spans="1:12">
      <c r="A11" s="62" t="s">
        <v>252</v>
      </c>
      <c r="B11" s="74">
        <f>PENGATURAN!B9+SUMIFS(TRANSAKSI!H4:H203,TRANSAKSI!C4:C203,"MASUK")-SUMIFS(TRANSAKSI!H4:H203,TRANSAKSI!C4:C203,"KELUAR")</f>
        <v>0</v>
      </c>
      <c r="C11" s="62"/>
      <c r="D11" s="62" t="s">
        <v>253</v>
      </c>
      <c r="E11" s="62" t="s">
        <v>254</v>
      </c>
      <c r="F11" s="62" t="s">
        <v>255</v>
      </c>
      <c r="G11" s="62"/>
      <c r="H11" s="62"/>
      <c r="I11" s="62"/>
      <c r="J11" s="62"/>
      <c r="K11" s="62"/>
      <c r="L11" s="62"/>
    </row>
    <row r="12" spans="1:12">
      <c r="A12" s="62" t="s">
        <v>256</v>
      </c>
      <c r="B12" s="62">
        <f>COUNTIFS(PROJECT!H4:H203,"&lt;&gt;Selesai",PROJECT!H4:H203,"&lt;&gt;Batal",PROJECT!A4:A203,"&lt;&gt;")</f>
        <v>0</v>
      </c>
      <c r="C12" s="62"/>
      <c r="D12" s="62" t="s">
        <v>257</v>
      </c>
      <c r="E12" s="62" t="s">
        <v>258</v>
      </c>
      <c r="F12" s="62" t="s">
        <v>259</v>
      </c>
      <c r="G12" s="62"/>
      <c r="H12" s="62"/>
      <c r="I12" s="62"/>
      <c r="J12" s="62"/>
      <c r="K12" s="62"/>
      <c r="L12" s="62"/>
    </row>
    <row r="13" spans="1:12">
      <c r="A13" s="62"/>
      <c r="B13" s="62"/>
      <c r="C13" s="62"/>
      <c r="D13" s="62" t="s">
        <v>260</v>
      </c>
      <c r="E13" s="62" t="s">
        <v>261</v>
      </c>
      <c r="F13" s="62" t="s">
        <v>262</v>
      </c>
      <c r="G13" s="62"/>
      <c r="H13" s="62"/>
      <c r="I13" s="62"/>
      <c r="J13" s="62"/>
      <c r="K13" s="62"/>
      <c r="L13" s="62"/>
    </row>
    <row r="14" spans="1:12">
      <c r="A14" s="62"/>
      <c r="B14" s="62"/>
      <c r="C14" s="62"/>
      <c r="D14" s="62" t="s">
        <v>263</v>
      </c>
      <c r="E14" s="62" t="s">
        <v>264</v>
      </c>
      <c r="F14" s="62" t="s">
        <v>265</v>
      </c>
      <c r="G14" s="62"/>
      <c r="H14" s="62"/>
      <c r="I14" s="62"/>
      <c r="J14" s="62"/>
      <c r="K14" s="62"/>
      <c r="L14" s="62"/>
    </row>
  </sheetData>
  <mergeCells count="1">
    <mergeCell ref="A1:L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
  <sheetViews>
    <sheetView zoomScaleNormal="100" zoomScaleSheetLayoutView="100" workbookViewId="0"/>
  </sheetViews>
  <sheetFormatPr defaultRowHeight="15"/>
  <cols>
    <col min="1" max="1" width="35" customWidth="1"/>
    <col min="2" max="2" width="60" customWidth="1"/>
    <col min="3" max="3" width="70" customWidth="1"/>
  </cols>
  <sheetData>
    <row r="1" spans="1:6" ht="30" customHeight="1">
      <c r="A1" s="60" t="s">
        <v>266</v>
      </c>
      <c r="B1" s="61"/>
      <c r="C1" s="61"/>
      <c r="D1" s="61"/>
      <c r="E1" s="61"/>
      <c r="F1" s="61"/>
    </row>
    <row r="2" spans="1:6">
      <c r="A2" s="62"/>
      <c r="B2" s="62"/>
      <c r="C2" s="62"/>
      <c r="D2" s="62"/>
      <c r="E2" s="62"/>
      <c r="F2" s="62"/>
    </row>
    <row r="3" spans="1:6">
      <c r="A3" s="63" t="s">
        <v>267</v>
      </c>
      <c r="B3" s="63" t="s">
        <v>268</v>
      </c>
      <c r="C3" s="63" t="s">
        <v>269</v>
      </c>
      <c r="D3" s="62"/>
      <c r="E3" s="62"/>
      <c r="F3" s="62"/>
    </row>
    <row r="4" spans="1:6">
      <c r="A4" s="69" t="s">
        <v>270</v>
      </c>
      <c r="B4" s="69" t="s">
        <v>271</v>
      </c>
      <c r="C4" s="69" t="s">
        <v>272</v>
      </c>
      <c r="D4" s="62"/>
      <c r="E4" s="62"/>
      <c r="F4" s="62"/>
    </row>
    <row r="5" spans="1:6">
      <c r="A5" s="69" t="s">
        <v>273</v>
      </c>
      <c r="B5" s="69" t="s">
        <v>274</v>
      </c>
      <c r="C5" s="69" t="s">
        <v>275</v>
      </c>
      <c r="D5" s="62"/>
      <c r="E5" s="62"/>
      <c r="F5" s="62"/>
    </row>
    <row r="6" spans="1:6">
      <c r="A6" s="69" t="s">
        <v>276</v>
      </c>
      <c r="B6" s="69" t="s">
        <v>277</v>
      </c>
      <c r="C6" s="69" t="s">
        <v>278</v>
      </c>
      <c r="D6" s="62"/>
      <c r="E6" s="62"/>
      <c r="F6" s="62"/>
    </row>
    <row r="7" spans="1:6">
      <c r="A7" s="69" t="s">
        <v>279</v>
      </c>
      <c r="B7" s="69" t="s">
        <v>280</v>
      </c>
      <c r="C7" s="69" t="s">
        <v>278</v>
      </c>
      <c r="D7" s="62"/>
      <c r="E7" s="62"/>
      <c r="F7" s="62"/>
    </row>
    <row r="8" spans="1:6">
      <c r="A8" s="69" t="s">
        <v>281</v>
      </c>
      <c r="B8" s="69" t="s">
        <v>282</v>
      </c>
      <c r="C8" s="69" t="s">
        <v>283</v>
      </c>
      <c r="D8" s="62"/>
      <c r="E8" s="62"/>
      <c r="F8" s="62"/>
    </row>
  </sheetData>
  <mergeCells count="1">
    <mergeCell ref="A1:F1"/>
  </mergeCells>
  <pageMargins left="0.7" right="0.7" top="0.75" bottom="0.75" header="0.3" footer="0.3"/>
</worksheet>
</file>

<file path=xl/worksheets/sheet12.xml><?xml version="1.0" encoding="utf-8"?>
<worksheet xmlns="http://schemas.openxmlformats.org/spreadsheetml/2006/main" xmlns:mc="http://schemas.openxmlformats.org/markup-compatibility/2006" xmlns:xr="http://schemas.microsoft.com/office/spreadsheetml/2014/revision" mc:Ignorable="x14ac xr xr2 xr3" xr:uid="{00000000-0001-0000-0B00-000000000000}">
  <dimension ref="A1:Q203"/>
  <sheetViews>
    <sheetView zoomScaleNormal="100" zoomScaleSheetLayoutView="100" workbookViewId="0"/>
  </sheetViews>
  <sheetFormatPr defaultRowHeight="15"/>
  <cols>
    <col min="1" max="2" width="16" customWidth="1"/>
    <col min="3" max="3" width="26" customWidth="1"/>
    <col min="4" max="6" width="16" customWidth="1"/>
    <col min="7" max="7" width="26" customWidth="1"/>
    <col min="8" max="13" width="16" customWidth="1"/>
    <col min="14" max="15" width="26" customWidth="1"/>
    <col min="16" max="16" width="16" customWidth="1"/>
    <col min="17" max="17" width="26" customWidth="1"/>
  </cols>
  <sheetData>
    <row r="1" spans="1:17" ht="27.95" customHeight="1">
      <c r="A1" s="77" t="s">
        <v>284</v>
      </c>
      <c r="B1" s="77"/>
      <c r="C1" s="77"/>
      <c r="D1" s="77"/>
      <c r="E1" s="77"/>
      <c r="F1" s="77"/>
      <c r="G1" s="77"/>
      <c r="H1" s="77"/>
      <c r="I1" s="77"/>
      <c r="J1" s="77"/>
      <c r="K1" s="77"/>
      <c r="L1" s="77"/>
      <c r="M1" s="77"/>
      <c r="N1" s="77"/>
      <c r="O1" s="77"/>
      <c r="P1" s="77"/>
      <c r="Q1" s="77"/>
    </row>
    <row r="2" spans="1:17">
      <c r="A2" s="78" t="s">
        <v>285</v>
      </c>
      <c r="B2" s="78"/>
      <c r="C2" s="78"/>
      <c r="D2" s="78"/>
      <c r="E2" s="78"/>
      <c r="F2" s="78"/>
      <c r="G2" s="78"/>
      <c r="H2" s="78"/>
      <c r="I2" s="78"/>
      <c r="J2" s="78"/>
      <c r="K2" s="78"/>
      <c r="L2" s="78"/>
      <c r="M2" s="78"/>
      <c r="N2" s="78"/>
      <c r="O2" s="78"/>
      <c r="P2" s="78"/>
      <c r="Q2" s="78"/>
    </row>
    <row r="3" spans="1:17">
      <c r="A3" s="63" t="s">
        <v>286</v>
      </c>
      <c r="B3" s="63" t="s">
        <v>78</v>
      </c>
      <c r="C3" s="63" t="s">
        <v>287</v>
      </c>
      <c r="D3" s="63" t="s">
        <v>288</v>
      </c>
      <c r="E3" s="63" t="s">
        <v>289</v>
      </c>
      <c r="F3" s="63" t="s">
        <v>290</v>
      </c>
      <c r="G3" s="63" t="s">
        <v>291</v>
      </c>
      <c r="H3" s="63" t="s">
        <v>292</v>
      </c>
      <c r="I3" s="63" t="s">
        <v>293</v>
      </c>
      <c r="J3" s="63" t="s">
        <v>294</v>
      </c>
      <c r="K3" s="63" t="s">
        <v>295</v>
      </c>
      <c r="L3" s="63" t="s">
        <v>296</v>
      </c>
      <c r="M3" s="63" t="s">
        <v>297</v>
      </c>
      <c r="N3" s="63" t="s">
        <v>298</v>
      </c>
      <c r="O3" s="63" t="s">
        <v>129</v>
      </c>
      <c r="P3" s="63" t="s">
        <v>299</v>
      </c>
      <c r="Q3" s="63" t="s">
        <v>300</v>
      </c>
    </row>
    <row r="4" spans="1:17">
      <c r="A4" s="68"/>
      <c r="B4" s="73"/>
      <c r="C4" s="68"/>
      <c r="D4" s="68"/>
      <c r="E4" s="68"/>
      <c r="F4" s="68"/>
      <c r="G4" s="68"/>
      <c r="H4" s="68"/>
      <c r="I4" s="79"/>
      <c r="J4" s="68"/>
      <c r="K4" s="73"/>
      <c r="L4" s="73"/>
      <c r="M4" s="68"/>
      <c r="N4" s="68"/>
      <c r="O4" s="68"/>
      <c r="P4" s="80">
        <f ca="1">IF(K4="","",TODAY()-K4)</f>
        <v/>
      </c>
      <c r="Q4" s="62">
        <f ca="1">IF(A4="","",IF(OR(J4="Deal",J4="Lost"),"",IF(L4="","SET FOLLOW-UP",IF(L4&lt;=TODAY(),"FOLLOW-UP HARI INI","TERJADWAL"))))</f>
        <v/>
      </c>
    </row>
    <row r="5" spans="1:17">
      <c r="A5" s="68"/>
      <c r="B5" s="73"/>
      <c r="C5" s="68"/>
      <c r="D5" s="68"/>
      <c r="E5" s="68"/>
      <c r="F5" s="68"/>
      <c r="G5" s="68"/>
      <c r="H5" s="68"/>
      <c r="I5" s="79"/>
      <c r="J5" s="68"/>
      <c r="K5" s="73"/>
      <c r="L5" s="73"/>
      <c r="M5" s="68"/>
      <c r="N5" s="68"/>
      <c r="O5" s="68"/>
      <c r="P5" s="80">
        <f ca="1">IF(K5="","",TODAY()-K5)</f>
        <v/>
      </c>
      <c r="Q5" s="62">
        <f ca="1">IF(A5="","",IF(OR(J5="Deal",J5="Lost"),"",IF(L5="","SET FOLLOW-UP",IF(L5&lt;=TODAY(),"FOLLOW-UP HARI INI","TERJADWAL"))))</f>
        <v/>
      </c>
    </row>
    <row r="6" spans="1:17">
      <c r="A6" s="68"/>
      <c r="B6" s="73"/>
      <c r="C6" s="68"/>
      <c r="D6" s="68"/>
      <c r="E6" s="68"/>
      <c r="F6" s="68"/>
      <c r="G6" s="68"/>
      <c r="H6" s="68"/>
      <c r="I6" s="79"/>
      <c r="J6" s="68"/>
      <c r="K6" s="73"/>
      <c r="L6" s="73"/>
      <c r="M6" s="68"/>
      <c r="N6" s="68"/>
      <c r="O6" s="68"/>
      <c r="P6" s="80">
        <f ca="1">IF(K6="","",TODAY()-K6)</f>
        <v/>
      </c>
      <c r="Q6" s="62">
        <f ca="1">IF(A6="","",IF(OR(J6="Deal",J6="Lost"),"",IF(L6="","SET FOLLOW-UP",IF(L6&lt;=TODAY(),"FOLLOW-UP HARI INI","TERJADWAL"))))</f>
        <v/>
      </c>
    </row>
    <row r="7" spans="1:17">
      <c r="A7" s="68"/>
      <c r="B7" s="73"/>
      <c r="C7" s="68"/>
      <c r="D7" s="68"/>
      <c r="E7" s="68"/>
      <c r="F7" s="68"/>
      <c r="G7" s="68"/>
      <c r="H7" s="68"/>
      <c r="I7" s="79"/>
      <c r="J7" s="68"/>
      <c r="K7" s="73"/>
      <c r="L7" s="73"/>
      <c r="M7" s="68"/>
      <c r="N7" s="68"/>
      <c r="O7" s="68"/>
      <c r="P7" s="80">
        <f ca="1">IF(K7="","",TODAY()-K7)</f>
        <v/>
      </c>
      <c r="Q7" s="62">
        <f ca="1">IF(A7="","",IF(OR(J7="Deal",J7="Lost"),"",IF(L7="","SET FOLLOW-UP",IF(L7&lt;=TODAY(),"FOLLOW-UP HARI INI","TERJADWAL"))))</f>
        <v/>
      </c>
    </row>
    <row r="8" spans="1:17">
      <c r="A8" s="68"/>
      <c r="B8" s="73"/>
      <c r="C8" s="68"/>
      <c r="D8" s="68"/>
      <c r="E8" s="68"/>
      <c r="F8" s="68"/>
      <c r="G8" s="68"/>
      <c r="H8" s="68"/>
      <c r="I8" s="79"/>
      <c r="J8" s="68"/>
      <c r="K8" s="73"/>
      <c r="L8" s="73"/>
      <c r="M8" s="68"/>
      <c r="N8" s="68"/>
      <c r="O8" s="68"/>
      <c r="P8" s="80">
        <f ca="1">IF(K8="","",TODAY()-K8)</f>
        <v/>
      </c>
      <c r="Q8" s="62">
        <f ca="1">IF(A8="","",IF(OR(J8="Deal",J8="Lost"),"",IF(L8="","SET FOLLOW-UP",IF(L8&lt;=TODAY(),"FOLLOW-UP HARI INI","TERJADWAL"))))</f>
        <v/>
      </c>
    </row>
    <row r="9" spans="1:17">
      <c r="A9" s="68"/>
      <c r="B9" s="73"/>
      <c r="C9" s="68"/>
      <c r="D9" s="68"/>
      <c r="E9" s="68"/>
      <c r="F9" s="68"/>
      <c r="G9" s="68"/>
      <c r="H9" s="68"/>
      <c r="I9" s="79"/>
      <c r="J9" s="68"/>
      <c r="K9" s="73"/>
      <c r="L9" s="73"/>
      <c r="M9" s="68"/>
      <c r="N9" s="68"/>
      <c r="O9" s="68"/>
      <c r="P9" s="80" t="str">
        <f ca="1">IF(K9="","",TODAY()-K9)</f>
        <v/>
      </c>
      <c r="Q9" s="62">
        <f ca="1">IF(A9="","",IF(OR(J9="Deal",J9="Lost"),"",IF(L9="","SET FOLLOW-UP",IF(L9&lt;=TODAY(),"FOLLOW-UP HARI INI","TERJADWAL"))))</f>
        <v/>
      </c>
    </row>
    <row r="10" spans="1:17">
      <c r="A10" s="68"/>
      <c r="B10" s="73"/>
      <c r="C10" s="68"/>
      <c r="D10" s="68"/>
      <c r="E10" s="68"/>
      <c r="F10" s="68"/>
      <c r="G10" s="68"/>
      <c r="H10" s="68"/>
      <c r="I10" s="79"/>
      <c r="J10" s="68"/>
      <c r="K10" s="73"/>
      <c r="L10" s="73"/>
      <c r="M10" s="68"/>
      <c r="N10" s="68"/>
      <c r="O10" s="68"/>
      <c r="P10" s="80" t="str">
        <f ca="1">IF(K10="","",TODAY()-K10)</f>
        <v/>
      </c>
      <c r="Q10" s="62">
        <f ca="1">IF(A10="","",IF(OR(J10="Deal",J10="Lost"),"",IF(L10="","SET FOLLOW-UP",IF(L10&lt;=TODAY(),"FOLLOW-UP HARI INI","TERJADWAL"))))</f>
        <v/>
      </c>
    </row>
    <row r="11" spans="1:17">
      <c r="A11" s="68"/>
      <c r="B11" s="73"/>
      <c r="C11" s="68"/>
      <c r="D11" s="68"/>
      <c r="E11" s="68"/>
      <c r="F11" s="68"/>
      <c r="G11" s="68"/>
      <c r="H11" s="68"/>
      <c r="I11" s="79"/>
      <c r="J11" s="68"/>
      <c r="K11" s="73"/>
      <c r="L11" s="73"/>
      <c r="M11" s="68"/>
      <c r="N11" s="68"/>
      <c r="O11" s="68"/>
      <c r="P11" s="80" t="str">
        <f ca="1">IF(K11="","",TODAY()-K11)</f>
        <v/>
      </c>
      <c r="Q11" s="62">
        <f ca="1">IF(A11="","",IF(OR(J11="Deal",J11="Lost"),"",IF(L11="","SET FOLLOW-UP",IF(L11&lt;=TODAY(),"FOLLOW-UP HARI INI","TERJADWAL"))))</f>
        <v/>
      </c>
    </row>
    <row r="12" spans="1:17">
      <c r="A12" s="68"/>
      <c r="B12" s="73"/>
      <c r="C12" s="68"/>
      <c r="D12" s="68"/>
      <c r="E12" s="68"/>
      <c r="F12" s="68"/>
      <c r="G12" s="68"/>
      <c r="H12" s="68"/>
      <c r="I12" s="79"/>
      <c r="J12" s="68"/>
      <c r="K12" s="73"/>
      <c r="L12" s="73"/>
      <c r="M12" s="68"/>
      <c r="N12" s="68"/>
      <c r="O12" s="68"/>
      <c r="P12" s="80" t="str">
        <f ca="1">IF(K12="","",TODAY()-K12)</f>
        <v/>
      </c>
      <c r="Q12" s="62">
        <f ca="1">IF(A12="","",IF(OR(J12="Deal",J12="Lost"),"",IF(L12="","SET FOLLOW-UP",IF(L12&lt;=TODAY(),"FOLLOW-UP HARI INI","TERJADWAL"))))</f>
        <v/>
      </c>
    </row>
    <row r="13" spans="1:17">
      <c r="A13" s="68"/>
      <c r="B13" s="73"/>
      <c r="C13" s="68"/>
      <c r="D13" s="68"/>
      <c r="E13" s="68"/>
      <c r="F13" s="68"/>
      <c r="G13" s="68"/>
      <c r="H13" s="68"/>
      <c r="I13" s="79"/>
      <c r="J13" s="68"/>
      <c r="K13" s="73"/>
      <c r="L13" s="73"/>
      <c r="M13" s="68"/>
      <c r="N13" s="68"/>
      <c r="O13" s="68"/>
      <c r="P13" s="80" t="str">
        <f ca="1">IF(K13="","",TODAY()-K13)</f>
        <v/>
      </c>
      <c r="Q13" s="62">
        <f ca="1">IF(A13="","",IF(OR(J13="Deal",J13="Lost"),"",IF(L13="","SET FOLLOW-UP",IF(L13&lt;=TODAY(),"FOLLOW-UP HARI INI","TERJADWAL"))))</f>
        <v/>
      </c>
    </row>
    <row r="14" spans="1:17">
      <c r="A14" s="68"/>
      <c r="B14" s="73"/>
      <c r="C14" s="68"/>
      <c r="D14" s="68"/>
      <c r="E14" s="68"/>
      <c r="F14" s="68"/>
      <c r="G14" s="68"/>
      <c r="H14" s="68"/>
      <c r="I14" s="79"/>
      <c r="J14" s="68"/>
      <c r="K14" s="73"/>
      <c r="L14" s="73"/>
      <c r="M14" s="68"/>
      <c r="N14" s="68"/>
      <c r="O14" s="68"/>
      <c r="P14" s="80" t="str">
        <f ca="1">IF(K14="","",TODAY()-K14)</f>
        <v/>
      </c>
      <c r="Q14" s="62">
        <f ca="1">IF(A14="","",IF(OR(J14="Deal",J14="Lost"),"",IF(L14="","SET FOLLOW-UP",IF(L14&lt;=TODAY(),"FOLLOW-UP HARI INI","TERJADWAL"))))</f>
        <v/>
      </c>
    </row>
    <row r="15" spans="1:17">
      <c r="A15" s="68"/>
      <c r="B15" s="73"/>
      <c r="C15" s="68"/>
      <c r="D15" s="68"/>
      <c r="E15" s="68"/>
      <c r="F15" s="68"/>
      <c r="G15" s="68"/>
      <c r="H15" s="68"/>
      <c r="I15" s="79"/>
      <c r="J15" s="68"/>
      <c r="K15" s="73"/>
      <c r="L15" s="73"/>
      <c r="M15" s="68"/>
      <c r="N15" s="68"/>
      <c r="O15" s="68"/>
      <c r="P15" s="80" t="str">
        <f ca="1">IF(K15="","",TODAY()-K15)</f>
        <v/>
      </c>
      <c r="Q15" s="62">
        <f ca="1">IF(A15="","",IF(OR(J15="Deal",J15="Lost"),"",IF(L15="","SET FOLLOW-UP",IF(L15&lt;=TODAY(),"FOLLOW-UP HARI INI","TERJADWAL"))))</f>
        <v/>
      </c>
    </row>
    <row r="16" spans="1:17">
      <c r="A16" s="68"/>
      <c r="B16" s="73"/>
      <c r="C16" s="68"/>
      <c r="D16" s="68"/>
      <c r="E16" s="68"/>
      <c r="F16" s="68"/>
      <c r="G16" s="68"/>
      <c r="H16" s="68"/>
      <c r="I16" s="79"/>
      <c r="J16" s="68"/>
      <c r="K16" s="73"/>
      <c r="L16" s="73"/>
      <c r="M16" s="68"/>
      <c r="N16" s="68"/>
      <c r="O16" s="68"/>
      <c r="P16" s="80" t="str">
        <f ca="1">IF(K16="","",TODAY()-K16)</f>
        <v/>
      </c>
      <c r="Q16" s="62">
        <f ca="1">IF(A16="","",IF(OR(J16="Deal",J16="Lost"),"",IF(L16="","SET FOLLOW-UP",IF(L16&lt;=TODAY(),"FOLLOW-UP HARI INI","TERJADWAL"))))</f>
        <v/>
      </c>
    </row>
    <row r="17" spans="1:17">
      <c r="A17" s="68"/>
      <c r="B17" s="73"/>
      <c r="C17" s="68"/>
      <c r="D17" s="68"/>
      <c r="E17" s="68"/>
      <c r="F17" s="68"/>
      <c r="G17" s="68"/>
      <c r="H17" s="68"/>
      <c r="I17" s="79"/>
      <c r="J17" s="68"/>
      <c r="K17" s="73"/>
      <c r="L17" s="73"/>
      <c r="M17" s="68"/>
      <c r="N17" s="68"/>
      <c r="O17" s="68"/>
      <c r="P17" s="80" t="str">
        <f ca="1">IF(K17="","",TODAY()-K17)</f>
        <v/>
      </c>
      <c r="Q17" s="62">
        <f ca="1">IF(A17="","",IF(OR(J17="Deal",J17="Lost"),"",IF(L17="","SET FOLLOW-UP",IF(L17&lt;=TODAY(),"FOLLOW-UP HARI INI","TERJADWAL"))))</f>
        <v/>
      </c>
    </row>
    <row r="18" spans="1:17">
      <c r="A18" s="68"/>
      <c r="B18" s="73"/>
      <c r="C18" s="68"/>
      <c r="D18" s="68"/>
      <c r="E18" s="68"/>
      <c r="F18" s="68"/>
      <c r="G18" s="68"/>
      <c r="H18" s="68"/>
      <c r="I18" s="79"/>
      <c r="J18" s="68"/>
      <c r="K18" s="73"/>
      <c r="L18" s="73"/>
      <c r="M18" s="68"/>
      <c r="N18" s="68"/>
      <c r="O18" s="68"/>
      <c r="P18" s="80" t="str">
        <f ca="1">IF(K18="","",TODAY()-K18)</f>
        <v/>
      </c>
      <c r="Q18" s="62">
        <f ca="1">IF(A18="","",IF(OR(J18="Deal",J18="Lost"),"",IF(L18="","SET FOLLOW-UP",IF(L18&lt;=TODAY(),"FOLLOW-UP HARI INI","TERJADWAL"))))</f>
        <v/>
      </c>
    </row>
    <row r="19" spans="1:17">
      <c r="A19" s="68"/>
      <c r="B19" s="73"/>
      <c r="C19" s="68"/>
      <c r="D19" s="68"/>
      <c r="E19" s="68"/>
      <c r="F19" s="68"/>
      <c r="G19" s="68"/>
      <c r="H19" s="68"/>
      <c r="I19" s="79"/>
      <c r="J19" s="68"/>
      <c r="K19" s="73"/>
      <c r="L19" s="73"/>
      <c r="M19" s="68"/>
      <c r="N19" s="68"/>
      <c r="O19" s="68"/>
      <c r="P19" s="80" t="str">
        <f ca="1">IF(K19="","",TODAY()-K19)</f>
        <v/>
      </c>
      <c r="Q19" s="62">
        <f ca="1">IF(A19="","",IF(OR(J19="Deal",J19="Lost"),"",IF(L19="","SET FOLLOW-UP",IF(L19&lt;=TODAY(),"FOLLOW-UP HARI INI","TERJADWAL"))))</f>
        <v/>
      </c>
    </row>
    <row r="20" spans="1:17">
      <c r="A20" s="68"/>
      <c r="B20" s="73"/>
      <c r="C20" s="68"/>
      <c r="D20" s="68"/>
      <c r="E20" s="68"/>
      <c r="F20" s="68"/>
      <c r="G20" s="68"/>
      <c r="H20" s="68"/>
      <c r="I20" s="79"/>
      <c r="J20" s="68"/>
      <c r="K20" s="73"/>
      <c r="L20" s="73"/>
      <c r="M20" s="68"/>
      <c r="N20" s="68"/>
      <c r="O20" s="68"/>
      <c r="P20" s="80" t="str">
        <f ca="1">IF(K20="","",TODAY()-K20)</f>
        <v/>
      </c>
      <c r="Q20" s="62">
        <f ca="1">IF(A20="","",IF(OR(J20="Deal",J20="Lost"),"",IF(L20="","SET FOLLOW-UP",IF(L20&lt;=TODAY(),"FOLLOW-UP HARI INI","TERJADWAL"))))</f>
        <v/>
      </c>
    </row>
    <row r="21" spans="1:17">
      <c r="A21" s="68"/>
      <c r="B21" s="73"/>
      <c r="C21" s="68"/>
      <c r="D21" s="68"/>
      <c r="E21" s="68"/>
      <c r="F21" s="68"/>
      <c r="G21" s="68"/>
      <c r="H21" s="68"/>
      <c r="I21" s="79"/>
      <c r="J21" s="68"/>
      <c r="K21" s="73"/>
      <c r="L21" s="73"/>
      <c r="M21" s="68"/>
      <c r="N21" s="68"/>
      <c r="O21" s="68"/>
      <c r="P21" s="80" t="str">
        <f ca="1">IF(K21="","",TODAY()-K21)</f>
        <v/>
      </c>
      <c r="Q21" s="62">
        <f ca="1">IF(A21="","",IF(OR(J21="Deal",J21="Lost"),"",IF(L21="","SET FOLLOW-UP",IF(L21&lt;=TODAY(),"FOLLOW-UP HARI INI","TERJADWAL"))))</f>
        <v/>
      </c>
    </row>
    <row r="22" spans="1:17">
      <c r="A22" s="68"/>
      <c r="B22" s="73"/>
      <c r="C22" s="68"/>
      <c r="D22" s="68"/>
      <c r="E22" s="68"/>
      <c r="F22" s="68"/>
      <c r="G22" s="68"/>
      <c r="H22" s="68"/>
      <c r="I22" s="79"/>
      <c r="J22" s="68"/>
      <c r="K22" s="73"/>
      <c r="L22" s="73"/>
      <c r="M22" s="68"/>
      <c r="N22" s="68"/>
      <c r="O22" s="68"/>
      <c r="P22" s="80" t="str">
        <f ca="1">IF(K22="","",TODAY()-K22)</f>
        <v/>
      </c>
      <c r="Q22" s="62">
        <f ca="1">IF(A22="","",IF(OR(J22="Deal",J22="Lost"),"",IF(L22="","SET FOLLOW-UP",IF(L22&lt;=TODAY(),"FOLLOW-UP HARI INI","TERJADWAL"))))</f>
        <v/>
      </c>
    </row>
    <row r="23" spans="1:17">
      <c r="A23" s="68"/>
      <c r="B23" s="73"/>
      <c r="C23" s="68"/>
      <c r="D23" s="68"/>
      <c r="E23" s="68"/>
      <c r="F23" s="68"/>
      <c r="G23" s="68"/>
      <c r="H23" s="68"/>
      <c r="I23" s="79"/>
      <c r="J23" s="68"/>
      <c r="K23" s="73"/>
      <c r="L23" s="73"/>
      <c r="M23" s="68"/>
      <c r="N23" s="68"/>
      <c r="O23" s="68"/>
      <c r="P23" s="80" t="str">
        <f ca="1">IF(K23="","",TODAY()-K23)</f>
        <v/>
      </c>
      <c r="Q23" s="62">
        <f ca="1">IF(A23="","",IF(OR(J23="Deal",J23="Lost"),"",IF(L23="","SET FOLLOW-UP",IF(L23&lt;=TODAY(),"FOLLOW-UP HARI INI","TERJADWAL"))))</f>
        <v/>
      </c>
    </row>
    <row r="24" spans="1:17">
      <c r="A24" s="68"/>
      <c r="B24" s="73"/>
      <c r="C24" s="68"/>
      <c r="D24" s="68"/>
      <c r="E24" s="68"/>
      <c r="F24" s="68"/>
      <c r="G24" s="68"/>
      <c r="H24" s="68"/>
      <c r="I24" s="79"/>
      <c r="J24" s="68"/>
      <c r="K24" s="73"/>
      <c r="L24" s="73"/>
      <c r="M24" s="68"/>
      <c r="N24" s="68"/>
      <c r="O24" s="68"/>
      <c r="P24" s="80" t="str">
        <f ca="1">IF(K24="","",TODAY()-K24)</f>
        <v/>
      </c>
      <c r="Q24" s="62">
        <f ca="1">IF(A24="","",IF(OR(J24="Deal",J24="Lost"),"",IF(L24="","SET FOLLOW-UP",IF(L24&lt;=TODAY(),"FOLLOW-UP HARI INI","TERJADWAL"))))</f>
        <v/>
      </c>
    </row>
    <row r="25" spans="1:17">
      <c r="A25" s="68"/>
      <c r="B25" s="73"/>
      <c r="C25" s="68"/>
      <c r="D25" s="68"/>
      <c r="E25" s="68"/>
      <c r="F25" s="68"/>
      <c r="G25" s="68"/>
      <c r="H25" s="68"/>
      <c r="I25" s="79"/>
      <c r="J25" s="68"/>
      <c r="K25" s="73"/>
      <c r="L25" s="73"/>
      <c r="M25" s="68"/>
      <c r="N25" s="68"/>
      <c r="O25" s="68"/>
      <c r="P25" s="80" t="str">
        <f ca="1">IF(K25="","",TODAY()-K25)</f>
        <v/>
      </c>
      <c r="Q25" s="62">
        <f ca="1">IF(A25="","",IF(OR(J25="Deal",J25="Lost"),"",IF(L25="","SET FOLLOW-UP",IF(L25&lt;=TODAY(),"FOLLOW-UP HARI INI","TERJADWAL"))))</f>
        <v/>
      </c>
    </row>
    <row r="26" spans="1:17">
      <c r="A26" s="68"/>
      <c r="B26" s="73"/>
      <c r="C26" s="68"/>
      <c r="D26" s="68"/>
      <c r="E26" s="68"/>
      <c r="F26" s="68"/>
      <c r="G26" s="68"/>
      <c r="H26" s="68"/>
      <c r="I26" s="79"/>
      <c r="J26" s="68"/>
      <c r="K26" s="73"/>
      <c r="L26" s="73"/>
      <c r="M26" s="68"/>
      <c r="N26" s="68"/>
      <c r="O26" s="68"/>
      <c r="P26" s="80" t="str">
        <f ca="1">IF(K26="","",TODAY()-K26)</f>
        <v/>
      </c>
      <c r="Q26" s="62">
        <f ca="1">IF(A26="","",IF(OR(J26="Deal",J26="Lost"),"",IF(L26="","SET FOLLOW-UP",IF(L26&lt;=TODAY(),"FOLLOW-UP HARI INI","TERJADWAL"))))</f>
        <v/>
      </c>
    </row>
    <row r="27" spans="1:17">
      <c r="A27" s="68"/>
      <c r="B27" s="73"/>
      <c r="C27" s="68"/>
      <c r="D27" s="68"/>
      <c r="E27" s="68"/>
      <c r="F27" s="68"/>
      <c r="G27" s="68"/>
      <c r="H27" s="68"/>
      <c r="I27" s="79"/>
      <c r="J27" s="68"/>
      <c r="K27" s="73"/>
      <c r="L27" s="73"/>
      <c r="M27" s="68"/>
      <c r="N27" s="68"/>
      <c r="O27" s="68"/>
      <c r="P27" s="80" t="str">
        <f ca="1">IF(K27="","",TODAY()-K27)</f>
        <v/>
      </c>
      <c r="Q27" s="62">
        <f ca="1">IF(A27="","",IF(OR(J27="Deal",J27="Lost"),"",IF(L27="","SET FOLLOW-UP",IF(L27&lt;=TODAY(),"FOLLOW-UP HARI INI","TERJADWAL"))))</f>
        <v/>
      </c>
    </row>
    <row r="28" spans="1:17">
      <c r="A28" s="68"/>
      <c r="B28" s="73"/>
      <c r="C28" s="68"/>
      <c r="D28" s="68"/>
      <c r="E28" s="68"/>
      <c r="F28" s="68"/>
      <c r="G28" s="68"/>
      <c r="H28" s="68"/>
      <c r="I28" s="79"/>
      <c r="J28" s="68"/>
      <c r="K28" s="73"/>
      <c r="L28" s="73"/>
      <c r="M28" s="68"/>
      <c r="N28" s="68"/>
      <c r="O28" s="68"/>
      <c r="P28" s="80" t="str">
        <f ca="1">IF(K28="","",TODAY()-K28)</f>
        <v/>
      </c>
      <c r="Q28" s="62">
        <f ca="1">IF(A28="","",IF(OR(J28="Deal",J28="Lost"),"",IF(L28="","SET FOLLOW-UP",IF(L28&lt;=TODAY(),"FOLLOW-UP HARI INI","TERJADWAL"))))</f>
        <v/>
      </c>
    </row>
    <row r="29" spans="1:17">
      <c r="A29" s="68"/>
      <c r="B29" s="73"/>
      <c r="C29" s="68"/>
      <c r="D29" s="68"/>
      <c r="E29" s="68"/>
      <c r="F29" s="68"/>
      <c r="G29" s="68"/>
      <c r="H29" s="68"/>
      <c r="I29" s="79"/>
      <c r="J29" s="68"/>
      <c r="K29" s="73"/>
      <c r="L29" s="73"/>
      <c r="M29" s="68"/>
      <c r="N29" s="68"/>
      <c r="O29" s="68"/>
      <c r="P29" s="80" t="str">
        <f ca="1">IF(K29="","",TODAY()-K29)</f>
        <v/>
      </c>
      <c r="Q29" s="62">
        <f ca="1">IF(A29="","",IF(OR(J29="Deal",J29="Lost"),"",IF(L29="","SET FOLLOW-UP",IF(L29&lt;=TODAY(),"FOLLOW-UP HARI INI","TERJADWAL"))))</f>
        <v/>
      </c>
    </row>
    <row r="30" spans="1:17">
      <c r="A30" s="68"/>
      <c r="B30" s="73"/>
      <c r="C30" s="68"/>
      <c r="D30" s="68"/>
      <c r="E30" s="68"/>
      <c r="F30" s="68"/>
      <c r="G30" s="68"/>
      <c r="H30" s="68"/>
      <c r="I30" s="79"/>
      <c r="J30" s="68"/>
      <c r="K30" s="73"/>
      <c r="L30" s="73"/>
      <c r="M30" s="68"/>
      <c r="N30" s="68"/>
      <c r="O30" s="68"/>
      <c r="P30" s="80" t="str">
        <f ca="1">IF(K30="","",TODAY()-K30)</f>
        <v/>
      </c>
      <c r="Q30" s="62">
        <f ca="1">IF(A30="","",IF(OR(J30="Deal",J30="Lost"),"",IF(L30="","SET FOLLOW-UP",IF(L30&lt;=TODAY(),"FOLLOW-UP HARI INI","TERJADWAL"))))</f>
        <v/>
      </c>
    </row>
    <row r="31" spans="1:17">
      <c r="A31" s="68"/>
      <c r="B31" s="73"/>
      <c r="C31" s="68"/>
      <c r="D31" s="68"/>
      <c r="E31" s="68"/>
      <c r="F31" s="68"/>
      <c r="G31" s="68"/>
      <c r="H31" s="68"/>
      <c r="I31" s="79"/>
      <c r="J31" s="68"/>
      <c r="K31" s="73"/>
      <c r="L31" s="73"/>
      <c r="M31" s="68"/>
      <c r="N31" s="68"/>
      <c r="O31" s="68"/>
      <c r="P31" s="80" t="str">
        <f ca="1">IF(K31="","",TODAY()-K31)</f>
        <v/>
      </c>
      <c r="Q31" s="62">
        <f ca="1">IF(A31="","",IF(OR(J31="Deal",J31="Lost"),"",IF(L31="","SET FOLLOW-UP",IF(L31&lt;=TODAY(),"FOLLOW-UP HARI INI","TERJADWAL"))))</f>
        <v/>
      </c>
    </row>
    <row r="32" spans="1:17">
      <c r="A32" s="68"/>
      <c r="B32" s="73"/>
      <c r="C32" s="68"/>
      <c r="D32" s="68"/>
      <c r="E32" s="68"/>
      <c r="F32" s="68"/>
      <c r="G32" s="68"/>
      <c r="H32" s="68"/>
      <c r="I32" s="79"/>
      <c r="J32" s="68"/>
      <c r="K32" s="73"/>
      <c r="L32" s="73"/>
      <c r="M32" s="68"/>
      <c r="N32" s="68"/>
      <c r="O32" s="68"/>
      <c r="P32" s="80" t="str">
        <f ca="1">IF(K32="","",TODAY()-K32)</f>
        <v/>
      </c>
      <c r="Q32" s="62">
        <f ca="1">IF(A32="","",IF(OR(J32="Deal",J32="Lost"),"",IF(L32="","SET FOLLOW-UP",IF(L32&lt;=TODAY(),"FOLLOW-UP HARI INI","TERJADWAL"))))</f>
        <v/>
      </c>
    </row>
    <row r="33" spans="1:17">
      <c r="A33" s="68"/>
      <c r="B33" s="73"/>
      <c r="C33" s="68"/>
      <c r="D33" s="68"/>
      <c r="E33" s="68"/>
      <c r="F33" s="68"/>
      <c r="G33" s="68"/>
      <c r="H33" s="68"/>
      <c r="I33" s="79"/>
      <c r="J33" s="68"/>
      <c r="K33" s="73"/>
      <c r="L33" s="73"/>
      <c r="M33" s="68"/>
      <c r="N33" s="68"/>
      <c r="O33" s="68"/>
      <c r="P33" s="80" t="str">
        <f ca="1">IF(K33="","",TODAY()-K33)</f>
        <v/>
      </c>
      <c r="Q33" s="62">
        <f ca="1">IF(A33="","",IF(OR(J33="Deal",J33="Lost"),"",IF(L33="","SET FOLLOW-UP",IF(L33&lt;=TODAY(),"FOLLOW-UP HARI INI","TERJADWAL"))))</f>
        <v/>
      </c>
    </row>
    <row r="34" spans="1:17">
      <c r="A34" s="68"/>
      <c r="B34" s="73"/>
      <c r="C34" s="68"/>
      <c r="D34" s="68"/>
      <c r="E34" s="68"/>
      <c r="F34" s="68"/>
      <c r="G34" s="68"/>
      <c r="H34" s="68"/>
      <c r="I34" s="79"/>
      <c r="J34" s="68"/>
      <c r="K34" s="73"/>
      <c r="L34" s="73"/>
      <c r="M34" s="68"/>
      <c r="N34" s="68"/>
      <c r="O34" s="68"/>
      <c r="P34" s="80" t="str">
        <f ca="1">IF(K34="","",TODAY()-K34)</f>
        <v/>
      </c>
      <c r="Q34" s="62">
        <f ca="1">IF(A34="","",IF(OR(J34="Deal",J34="Lost"),"",IF(L34="","SET FOLLOW-UP",IF(L34&lt;=TODAY(),"FOLLOW-UP HARI INI","TERJADWAL"))))</f>
        <v/>
      </c>
    </row>
    <row r="35" spans="1:17">
      <c r="A35" s="68"/>
      <c r="B35" s="73"/>
      <c r="C35" s="68"/>
      <c r="D35" s="68"/>
      <c r="E35" s="68"/>
      <c r="F35" s="68"/>
      <c r="G35" s="68"/>
      <c r="H35" s="68"/>
      <c r="I35" s="79"/>
      <c r="J35" s="68"/>
      <c r="K35" s="73"/>
      <c r="L35" s="73"/>
      <c r="M35" s="68"/>
      <c r="N35" s="68"/>
      <c r="O35" s="68"/>
      <c r="P35" s="80" t="str">
        <f ca="1">IF(K35="","",TODAY()-K35)</f>
        <v/>
      </c>
      <c r="Q35" s="62">
        <f ca="1">IF(A35="","",IF(OR(J35="Deal",J35="Lost"),"",IF(L35="","SET FOLLOW-UP",IF(L35&lt;=TODAY(),"FOLLOW-UP HARI INI","TERJADWAL"))))</f>
        <v/>
      </c>
    </row>
    <row r="36" spans="1:17">
      <c r="A36" s="68"/>
      <c r="B36" s="73"/>
      <c r="C36" s="68"/>
      <c r="D36" s="68"/>
      <c r="E36" s="68"/>
      <c r="F36" s="68"/>
      <c r="G36" s="68"/>
      <c r="H36" s="68"/>
      <c r="I36" s="79"/>
      <c r="J36" s="68"/>
      <c r="K36" s="73"/>
      <c r="L36" s="73"/>
      <c r="M36" s="68"/>
      <c r="N36" s="68"/>
      <c r="O36" s="68"/>
      <c r="P36" s="80" t="str">
        <f ca="1">IF(K36="","",TODAY()-K36)</f>
        <v/>
      </c>
      <c r="Q36" s="62">
        <f ca="1">IF(A36="","",IF(OR(J36="Deal",J36="Lost"),"",IF(L36="","SET FOLLOW-UP",IF(L36&lt;=TODAY(),"FOLLOW-UP HARI INI","TERJADWAL"))))</f>
        <v/>
      </c>
    </row>
    <row r="37" spans="1:17">
      <c r="A37" s="68"/>
      <c r="B37" s="73"/>
      <c r="C37" s="68"/>
      <c r="D37" s="68"/>
      <c r="E37" s="68"/>
      <c r="F37" s="68"/>
      <c r="G37" s="68"/>
      <c r="H37" s="68"/>
      <c r="I37" s="79"/>
      <c r="J37" s="68"/>
      <c r="K37" s="73"/>
      <c r="L37" s="73"/>
      <c r="M37" s="68"/>
      <c r="N37" s="68"/>
      <c r="O37" s="68"/>
      <c r="P37" s="80" t="str">
        <f ca="1">IF(K37="","",TODAY()-K37)</f>
        <v/>
      </c>
      <c r="Q37" s="62">
        <f ca="1">IF(A37="","",IF(OR(J37="Deal",J37="Lost"),"",IF(L37="","SET FOLLOW-UP",IF(L37&lt;=TODAY(),"FOLLOW-UP HARI INI","TERJADWAL"))))</f>
        <v/>
      </c>
    </row>
    <row r="38" spans="1:17">
      <c r="A38" s="68"/>
      <c r="B38" s="73"/>
      <c r="C38" s="68"/>
      <c r="D38" s="68"/>
      <c r="E38" s="68"/>
      <c r="F38" s="68"/>
      <c r="G38" s="68"/>
      <c r="H38" s="68"/>
      <c r="I38" s="79"/>
      <c r="J38" s="68"/>
      <c r="K38" s="73"/>
      <c r="L38" s="73"/>
      <c r="M38" s="68"/>
      <c r="N38" s="68"/>
      <c r="O38" s="68"/>
      <c r="P38" s="80" t="str">
        <f ca="1">IF(K38="","",TODAY()-K38)</f>
        <v/>
      </c>
      <c r="Q38" s="62">
        <f ca="1">IF(A38="","",IF(OR(J38="Deal",J38="Lost"),"",IF(L38="","SET FOLLOW-UP",IF(L38&lt;=TODAY(),"FOLLOW-UP HARI INI","TERJADWAL"))))</f>
        <v/>
      </c>
    </row>
    <row r="39" spans="1:17">
      <c r="A39" s="68"/>
      <c r="B39" s="73"/>
      <c r="C39" s="68"/>
      <c r="D39" s="68"/>
      <c r="E39" s="68"/>
      <c r="F39" s="68"/>
      <c r="G39" s="68"/>
      <c r="H39" s="68"/>
      <c r="I39" s="79"/>
      <c r="J39" s="68"/>
      <c r="K39" s="73"/>
      <c r="L39" s="73"/>
      <c r="M39" s="68"/>
      <c r="N39" s="68"/>
      <c r="O39" s="68"/>
      <c r="P39" s="80" t="str">
        <f ca="1">IF(K39="","",TODAY()-K39)</f>
        <v/>
      </c>
      <c r="Q39" s="62">
        <f ca="1">IF(A39="","",IF(OR(J39="Deal",J39="Lost"),"",IF(L39="","SET FOLLOW-UP",IF(L39&lt;=TODAY(),"FOLLOW-UP HARI INI","TERJADWAL"))))</f>
        <v/>
      </c>
    </row>
    <row r="40" spans="1:17">
      <c r="A40" s="68"/>
      <c r="B40" s="73"/>
      <c r="C40" s="68"/>
      <c r="D40" s="68"/>
      <c r="E40" s="68"/>
      <c r="F40" s="68"/>
      <c r="G40" s="68"/>
      <c r="H40" s="68"/>
      <c r="I40" s="79"/>
      <c r="J40" s="68"/>
      <c r="K40" s="73"/>
      <c r="L40" s="73"/>
      <c r="M40" s="68"/>
      <c r="N40" s="68"/>
      <c r="O40" s="68"/>
      <c r="P40" s="80" t="str">
        <f ca="1">IF(K40="","",TODAY()-K40)</f>
        <v/>
      </c>
      <c r="Q40" s="62">
        <f ca="1">IF(A40="","",IF(OR(J40="Deal",J40="Lost"),"",IF(L40="","SET FOLLOW-UP",IF(L40&lt;=TODAY(),"FOLLOW-UP HARI INI","TERJADWAL"))))</f>
        <v/>
      </c>
    </row>
    <row r="41" spans="1:17">
      <c r="A41" s="68"/>
      <c r="B41" s="73"/>
      <c r="C41" s="68"/>
      <c r="D41" s="68"/>
      <c r="E41" s="68"/>
      <c r="F41" s="68"/>
      <c r="G41" s="68"/>
      <c r="H41" s="68"/>
      <c r="I41" s="79"/>
      <c r="J41" s="68"/>
      <c r="K41" s="73"/>
      <c r="L41" s="73"/>
      <c r="M41" s="68"/>
      <c r="N41" s="68"/>
      <c r="O41" s="68"/>
      <c r="P41" s="80" t="str">
        <f ca="1">IF(K41="","",TODAY()-K41)</f>
        <v/>
      </c>
      <c r="Q41" s="62">
        <f ca="1">IF(A41="","",IF(OR(J41="Deal",J41="Lost"),"",IF(L41="","SET FOLLOW-UP",IF(L41&lt;=TODAY(),"FOLLOW-UP HARI INI","TERJADWAL"))))</f>
        <v/>
      </c>
    </row>
    <row r="42" spans="1:17">
      <c r="A42" s="68"/>
      <c r="B42" s="73"/>
      <c r="C42" s="68"/>
      <c r="D42" s="68"/>
      <c r="E42" s="68"/>
      <c r="F42" s="68"/>
      <c r="G42" s="68"/>
      <c r="H42" s="68"/>
      <c r="I42" s="79"/>
      <c r="J42" s="68"/>
      <c r="K42" s="73"/>
      <c r="L42" s="73"/>
      <c r="M42" s="68"/>
      <c r="N42" s="68"/>
      <c r="O42" s="68"/>
      <c r="P42" s="80" t="str">
        <f ca="1">IF(K42="","",TODAY()-K42)</f>
        <v/>
      </c>
      <c r="Q42" s="62">
        <f ca="1">IF(A42="","",IF(OR(J42="Deal",J42="Lost"),"",IF(L42="","SET FOLLOW-UP",IF(L42&lt;=TODAY(),"FOLLOW-UP HARI INI","TERJADWAL"))))</f>
        <v/>
      </c>
    </row>
    <row r="43" spans="1:17">
      <c r="A43" s="68"/>
      <c r="B43" s="73"/>
      <c r="C43" s="68"/>
      <c r="D43" s="68"/>
      <c r="E43" s="68"/>
      <c r="F43" s="68"/>
      <c r="G43" s="68"/>
      <c r="H43" s="68"/>
      <c r="I43" s="79"/>
      <c r="J43" s="68"/>
      <c r="K43" s="73"/>
      <c r="L43" s="73"/>
      <c r="M43" s="68"/>
      <c r="N43" s="68"/>
      <c r="O43" s="68"/>
      <c r="P43" s="80" t="str">
        <f ca="1">IF(K43="","",TODAY()-K43)</f>
        <v/>
      </c>
      <c r="Q43" s="62">
        <f ca="1">IF(A43="","",IF(OR(J43="Deal",J43="Lost"),"",IF(L43="","SET FOLLOW-UP",IF(L43&lt;=TODAY(),"FOLLOW-UP HARI INI","TERJADWAL"))))</f>
        <v/>
      </c>
    </row>
    <row r="44" spans="1:17">
      <c r="A44" s="68"/>
      <c r="B44" s="73"/>
      <c r="C44" s="68"/>
      <c r="D44" s="68"/>
      <c r="E44" s="68"/>
      <c r="F44" s="68"/>
      <c r="G44" s="68"/>
      <c r="H44" s="68"/>
      <c r="I44" s="79"/>
      <c r="J44" s="68"/>
      <c r="K44" s="73"/>
      <c r="L44" s="73"/>
      <c r="M44" s="68"/>
      <c r="N44" s="68"/>
      <c r="O44" s="68"/>
      <c r="P44" s="80" t="str">
        <f ca="1">IF(K44="","",TODAY()-K44)</f>
        <v/>
      </c>
      <c r="Q44" s="62">
        <f ca="1">IF(A44="","",IF(OR(J44="Deal",J44="Lost"),"",IF(L44="","SET FOLLOW-UP",IF(L44&lt;=TODAY(),"FOLLOW-UP HARI INI","TERJADWAL"))))</f>
        <v/>
      </c>
    </row>
    <row r="45" spans="1:17">
      <c r="A45" s="68"/>
      <c r="B45" s="73"/>
      <c r="C45" s="68"/>
      <c r="D45" s="68"/>
      <c r="E45" s="68"/>
      <c r="F45" s="68"/>
      <c r="G45" s="68"/>
      <c r="H45" s="68"/>
      <c r="I45" s="79"/>
      <c r="J45" s="68"/>
      <c r="K45" s="73"/>
      <c r="L45" s="73"/>
      <c r="M45" s="68"/>
      <c r="N45" s="68"/>
      <c r="O45" s="68"/>
      <c r="P45" s="80" t="str">
        <f ca="1">IF(K45="","",TODAY()-K45)</f>
        <v/>
      </c>
      <c r="Q45" s="62">
        <f ca="1">IF(A45="","",IF(OR(J45="Deal",J45="Lost"),"",IF(L45="","SET FOLLOW-UP",IF(L45&lt;=TODAY(),"FOLLOW-UP HARI INI","TERJADWAL"))))</f>
        <v/>
      </c>
    </row>
    <row r="46" spans="1:17">
      <c r="A46" s="68"/>
      <c r="B46" s="73"/>
      <c r="C46" s="68"/>
      <c r="D46" s="68"/>
      <c r="E46" s="68"/>
      <c r="F46" s="68"/>
      <c r="G46" s="68"/>
      <c r="H46" s="68"/>
      <c r="I46" s="79"/>
      <c r="J46" s="68"/>
      <c r="K46" s="73"/>
      <c r="L46" s="73"/>
      <c r="M46" s="68"/>
      <c r="N46" s="68"/>
      <c r="O46" s="68"/>
      <c r="P46" s="80" t="str">
        <f ca="1">IF(K46="","",TODAY()-K46)</f>
        <v/>
      </c>
      <c r="Q46" s="62">
        <f ca="1">IF(A46="","",IF(OR(J46="Deal",J46="Lost"),"",IF(L46="","SET FOLLOW-UP",IF(L46&lt;=TODAY(),"FOLLOW-UP HARI INI","TERJADWAL"))))</f>
        <v/>
      </c>
    </row>
    <row r="47" spans="1:17">
      <c r="A47" s="68"/>
      <c r="B47" s="73"/>
      <c r="C47" s="68"/>
      <c r="D47" s="68"/>
      <c r="E47" s="68"/>
      <c r="F47" s="68"/>
      <c r="G47" s="68"/>
      <c r="H47" s="68"/>
      <c r="I47" s="79"/>
      <c r="J47" s="68"/>
      <c r="K47" s="73"/>
      <c r="L47" s="73"/>
      <c r="M47" s="68"/>
      <c r="N47" s="68"/>
      <c r="O47" s="68"/>
      <c r="P47" s="80" t="str">
        <f ca="1">IF(K47="","",TODAY()-K47)</f>
        <v/>
      </c>
      <c r="Q47" s="62">
        <f ca="1">IF(A47="","",IF(OR(J47="Deal",J47="Lost"),"",IF(L47="","SET FOLLOW-UP",IF(L47&lt;=TODAY(),"FOLLOW-UP HARI INI","TERJADWAL"))))</f>
        <v/>
      </c>
    </row>
    <row r="48" spans="1:17">
      <c r="A48" s="68"/>
      <c r="B48" s="73"/>
      <c r="C48" s="68"/>
      <c r="D48" s="68"/>
      <c r="E48" s="68"/>
      <c r="F48" s="68"/>
      <c r="G48" s="68"/>
      <c r="H48" s="68"/>
      <c r="I48" s="79"/>
      <c r="J48" s="68"/>
      <c r="K48" s="73"/>
      <c r="L48" s="73"/>
      <c r="M48" s="68"/>
      <c r="N48" s="68"/>
      <c r="O48" s="68"/>
      <c r="P48" s="80" t="str">
        <f ca="1">IF(K48="","",TODAY()-K48)</f>
        <v/>
      </c>
      <c r="Q48" s="62">
        <f ca="1">IF(A48="","",IF(OR(J48="Deal",J48="Lost"),"",IF(L48="","SET FOLLOW-UP",IF(L48&lt;=TODAY(),"FOLLOW-UP HARI INI","TERJADWAL"))))</f>
        <v/>
      </c>
    </row>
    <row r="49" spans="1:17">
      <c r="A49" s="68"/>
      <c r="B49" s="73"/>
      <c r="C49" s="68"/>
      <c r="D49" s="68"/>
      <c r="E49" s="68"/>
      <c r="F49" s="68"/>
      <c r="G49" s="68"/>
      <c r="H49" s="68"/>
      <c r="I49" s="79"/>
      <c r="J49" s="68"/>
      <c r="K49" s="73"/>
      <c r="L49" s="73"/>
      <c r="M49" s="68"/>
      <c r="N49" s="68"/>
      <c r="O49" s="68"/>
      <c r="P49" s="80" t="str">
        <f ca="1">IF(K49="","",TODAY()-K49)</f>
        <v/>
      </c>
      <c r="Q49" s="62">
        <f ca="1">IF(A49="","",IF(OR(J49="Deal",J49="Lost"),"",IF(L49="","SET FOLLOW-UP",IF(L49&lt;=TODAY(),"FOLLOW-UP HARI INI","TERJADWAL"))))</f>
        <v/>
      </c>
    </row>
    <row r="50" spans="1:17">
      <c r="A50" s="68"/>
      <c r="B50" s="73"/>
      <c r="C50" s="68"/>
      <c r="D50" s="68"/>
      <c r="E50" s="68"/>
      <c r="F50" s="68"/>
      <c r="G50" s="68"/>
      <c r="H50" s="68"/>
      <c r="I50" s="79"/>
      <c r="J50" s="68"/>
      <c r="K50" s="73"/>
      <c r="L50" s="73"/>
      <c r="M50" s="68"/>
      <c r="N50" s="68"/>
      <c r="O50" s="68"/>
      <c r="P50" s="80" t="str">
        <f ca="1">IF(K50="","",TODAY()-K50)</f>
        <v/>
      </c>
      <c r="Q50" s="62">
        <f ca="1">IF(A50="","",IF(OR(J50="Deal",J50="Lost"),"",IF(L50="","SET FOLLOW-UP",IF(L50&lt;=TODAY(),"FOLLOW-UP HARI INI","TERJADWAL"))))</f>
        <v/>
      </c>
    </row>
    <row r="51" spans="1:17">
      <c r="A51" s="68"/>
      <c r="B51" s="73"/>
      <c r="C51" s="68"/>
      <c r="D51" s="68"/>
      <c r="E51" s="68"/>
      <c r="F51" s="68"/>
      <c r="G51" s="68"/>
      <c r="H51" s="68"/>
      <c r="I51" s="79"/>
      <c r="J51" s="68"/>
      <c r="K51" s="73"/>
      <c r="L51" s="73"/>
      <c r="M51" s="68"/>
      <c r="N51" s="68"/>
      <c r="O51" s="68"/>
      <c r="P51" s="80" t="str">
        <f ca="1">IF(K51="","",TODAY()-K51)</f>
        <v/>
      </c>
      <c r="Q51" s="62">
        <f ca="1">IF(A51="","",IF(OR(J51="Deal",J51="Lost"),"",IF(L51="","SET FOLLOW-UP",IF(L51&lt;=TODAY(),"FOLLOW-UP HARI INI","TERJADWAL"))))</f>
        <v/>
      </c>
    </row>
    <row r="52" spans="1:17">
      <c r="A52" s="68"/>
      <c r="B52" s="73"/>
      <c r="C52" s="68"/>
      <c r="D52" s="68"/>
      <c r="E52" s="68"/>
      <c r="F52" s="68"/>
      <c r="G52" s="68"/>
      <c r="H52" s="68"/>
      <c r="I52" s="79"/>
      <c r="J52" s="68"/>
      <c r="K52" s="73"/>
      <c r="L52" s="73"/>
      <c r="M52" s="68"/>
      <c r="N52" s="68"/>
      <c r="O52" s="68"/>
      <c r="P52" s="80" t="str">
        <f ca="1">IF(K52="","",TODAY()-K52)</f>
        <v/>
      </c>
      <c r="Q52" s="62">
        <f ca="1">IF(A52="","",IF(OR(J52="Deal",J52="Lost"),"",IF(L52="","SET FOLLOW-UP",IF(L52&lt;=TODAY(),"FOLLOW-UP HARI INI","TERJADWAL"))))</f>
        <v/>
      </c>
    </row>
    <row r="53" spans="1:17">
      <c r="A53" s="68"/>
      <c r="B53" s="73"/>
      <c r="C53" s="68"/>
      <c r="D53" s="68"/>
      <c r="E53" s="68"/>
      <c r="F53" s="68"/>
      <c r="G53" s="68"/>
      <c r="H53" s="68"/>
      <c r="I53" s="79"/>
      <c r="J53" s="68"/>
      <c r="K53" s="73"/>
      <c r="L53" s="73"/>
      <c r="M53" s="68"/>
      <c r="N53" s="68"/>
      <c r="O53" s="68"/>
      <c r="P53" s="80" t="str">
        <f ca="1">IF(K53="","",TODAY()-K53)</f>
        <v/>
      </c>
      <c r="Q53" s="62">
        <f ca="1">IF(A53="","",IF(OR(J53="Deal",J53="Lost"),"",IF(L53="","SET FOLLOW-UP",IF(L53&lt;=TODAY(),"FOLLOW-UP HARI INI","TERJADWAL"))))</f>
        <v/>
      </c>
    </row>
    <row r="54" spans="1:17">
      <c r="A54" s="68"/>
      <c r="B54" s="73"/>
      <c r="C54" s="68"/>
      <c r="D54" s="68"/>
      <c r="E54" s="68"/>
      <c r="F54" s="68"/>
      <c r="G54" s="68"/>
      <c r="H54" s="68"/>
      <c r="I54" s="79"/>
      <c r="J54" s="68"/>
      <c r="K54" s="73"/>
      <c r="L54" s="73"/>
      <c r="M54" s="68"/>
      <c r="N54" s="68"/>
      <c r="O54" s="68"/>
      <c r="P54" s="80" t="str">
        <f ca="1">IF(K54="","",TODAY()-K54)</f>
        <v/>
      </c>
      <c r="Q54" s="62">
        <f ca="1">IF(A54="","",IF(OR(J54="Deal",J54="Lost"),"",IF(L54="","SET FOLLOW-UP",IF(L54&lt;=TODAY(),"FOLLOW-UP HARI INI","TERJADWAL"))))</f>
        <v/>
      </c>
    </row>
    <row r="55" spans="1:17">
      <c r="A55" s="68"/>
      <c r="B55" s="73"/>
      <c r="C55" s="68"/>
      <c r="D55" s="68"/>
      <c r="E55" s="68"/>
      <c r="F55" s="68"/>
      <c r="G55" s="68"/>
      <c r="H55" s="68"/>
      <c r="I55" s="79"/>
      <c r="J55" s="68"/>
      <c r="K55" s="73"/>
      <c r="L55" s="73"/>
      <c r="M55" s="68"/>
      <c r="N55" s="68"/>
      <c r="O55" s="68"/>
      <c r="P55" s="80" t="str">
        <f ca="1">IF(K55="","",TODAY()-K55)</f>
        <v/>
      </c>
      <c r="Q55" s="62">
        <f ca="1">IF(A55="","",IF(OR(J55="Deal",J55="Lost"),"",IF(L55="","SET FOLLOW-UP",IF(L55&lt;=TODAY(),"FOLLOW-UP HARI INI","TERJADWAL"))))</f>
        <v/>
      </c>
    </row>
    <row r="56" spans="1:17">
      <c r="A56" s="68"/>
      <c r="B56" s="73"/>
      <c r="C56" s="68"/>
      <c r="D56" s="68"/>
      <c r="E56" s="68"/>
      <c r="F56" s="68"/>
      <c r="G56" s="68"/>
      <c r="H56" s="68"/>
      <c r="I56" s="79"/>
      <c r="J56" s="68"/>
      <c r="K56" s="73"/>
      <c r="L56" s="73"/>
      <c r="M56" s="68"/>
      <c r="N56" s="68"/>
      <c r="O56" s="68"/>
      <c r="P56" s="80" t="str">
        <f ca="1">IF(K56="","",TODAY()-K56)</f>
        <v/>
      </c>
      <c r="Q56" s="62">
        <f ca="1">IF(A56="","",IF(OR(J56="Deal",J56="Lost"),"",IF(L56="","SET FOLLOW-UP",IF(L56&lt;=TODAY(),"FOLLOW-UP HARI INI","TERJADWAL"))))</f>
        <v/>
      </c>
    </row>
    <row r="57" spans="1:17">
      <c r="A57" s="68"/>
      <c r="B57" s="73"/>
      <c r="C57" s="68"/>
      <c r="D57" s="68"/>
      <c r="E57" s="68"/>
      <c r="F57" s="68"/>
      <c r="G57" s="68"/>
      <c r="H57" s="68"/>
      <c r="I57" s="79"/>
      <c r="J57" s="68"/>
      <c r="K57" s="73"/>
      <c r="L57" s="73"/>
      <c r="M57" s="68"/>
      <c r="N57" s="68"/>
      <c r="O57" s="68"/>
      <c r="P57" s="80" t="str">
        <f ca="1">IF(K57="","",TODAY()-K57)</f>
        <v/>
      </c>
      <c r="Q57" s="62">
        <f ca="1">IF(A57="","",IF(OR(J57="Deal",J57="Lost"),"",IF(L57="","SET FOLLOW-UP",IF(L57&lt;=TODAY(),"FOLLOW-UP HARI INI","TERJADWAL"))))</f>
        <v/>
      </c>
    </row>
    <row r="58" spans="1:17">
      <c r="A58" s="68"/>
      <c r="B58" s="73"/>
      <c r="C58" s="68"/>
      <c r="D58" s="68"/>
      <c r="E58" s="68"/>
      <c r="F58" s="68"/>
      <c r="G58" s="68"/>
      <c r="H58" s="68"/>
      <c r="I58" s="79"/>
      <c r="J58" s="68"/>
      <c r="K58" s="73"/>
      <c r="L58" s="73"/>
      <c r="M58" s="68"/>
      <c r="N58" s="68"/>
      <c r="O58" s="68"/>
      <c r="P58" s="80" t="str">
        <f ca="1">IF(K58="","",TODAY()-K58)</f>
        <v/>
      </c>
      <c r="Q58" s="62">
        <f ca="1">IF(A58="","",IF(OR(J58="Deal",J58="Lost"),"",IF(L58="","SET FOLLOW-UP",IF(L58&lt;=TODAY(),"FOLLOW-UP HARI INI","TERJADWAL"))))</f>
        <v/>
      </c>
    </row>
    <row r="59" spans="1:17">
      <c r="A59" s="68"/>
      <c r="B59" s="73"/>
      <c r="C59" s="68"/>
      <c r="D59" s="68"/>
      <c r="E59" s="68"/>
      <c r="F59" s="68"/>
      <c r="G59" s="68"/>
      <c r="H59" s="68"/>
      <c r="I59" s="79"/>
      <c r="J59" s="68"/>
      <c r="K59" s="73"/>
      <c r="L59" s="73"/>
      <c r="M59" s="68"/>
      <c r="N59" s="68"/>
      <c r="O59" s="68"/>
      <c r="P59" s="80" t="str">
        <f ca="1">IF(K59="","",TODAY()-K59)</f>
        <v/>
      </c>
      <c r="Q59" s="62">
        <f ca="1">IF(A59="","",IF(OR(J59="Deal",J59="Lost"),"",IF(L59="","SET FOLLOW-UP",IF(L59&lt;=TODAY(),"FOLLOW-UP HARI INI","TERJADWAL"))))</f>
        <v/>
      </c>
    </row>
    <row r="60" spans="1:17">
      <c r="A60" s="68"/>
      <c r="B60" s="73"/>
      <c r="C60" s="68"/>
      <c r="D60" s="68"/>
      <c r="E60" s="68"/>
      <c r="F60" s="68"/>
      <c r="G60" s="68"/>
      <c r="H60" s="68"/>
      <c r="I60" s="79"/>
      <c r="J60" s="68"/>
      <c r="K60" s="73"/>
      <c r="L60" s="73"/>
      <c r="M60" s="68"/>
      <c r="N60" s="68"/>
      <c r="O60" s="68"/>
      <c r="P60" s="80" t="str">
        <f ca="1">IF(K60="","",TODAY()-K60)</f>
        <v/>
      </c>
      <c r="Q60" s="62">
        <f ca="1">IF(A60="","",IF(OR(J60="Deal",J60="Lost"),"",IF(L60="","SET FOLLOW-UP",IF(L60&lt;=TODAY(),"FOLLOW-UP HARI INI","TERJADWAL"))))</f>
        <v/>
      </c>
    </row>
    <row r="61" spans="1:17">
      <c r="A61" s="68"/>
      <c r="B61" s="73"/>
      <c r="C61" s="68"/>
      <c r="D61" s="68"/>
      <c r="E61" s="68"/>
      <c r="F61" s="68"/>
      <c r="G61" s="68"/>
      <c r="H61" s="68"/>
      <c r="I61" s="79"/>
      <c r="J61" s="68"/>
      <c r="K61" s="73"/>
      <c r="L61" s="73"/>
      <c r="M61" s="68"/>
      <c r="N61" s="68"/>
      <c r="O61" s="68"/>
      <c r="P61" s="80" t="str">
        <f ca="1">IF(K61="","",TODAY()-K61)</f>
        <v/>
      </c>
      <c r="Q61" s="62">
        <f ca="1">IF(A61="","",IF(OR(J61="Deal",J61="Lost"),"",IF(L61="","SET FOLLOW-UP",IF(L61&lt;=TODAY(),"FOLLOW-UP HARI INI","TERJADWAL"))))</f>
        <v/>
      </c>
    </row>
    <row r="62" spans="1:17">
      <c r="A62" s="68"/>
      <c r="B62" s="73"/>
      <c r="C62" s="68"/>
      <c r="D62" s="68"/>
      <c r="E62" s="68"/>
      <c r="F62" s="68"/>
      <c r="G62" s="68"/>
      <c r="H62" s="68"/>
      <c r="I62" s="79"/>
      <c r="J62" s="68"/>
      <c r="K62" s="73"/>
      <c r="L62" s="73"/>
      <c r="M62" s="68"/>
      <c r="N62" s="68"/>
      <c r="O62" s="68"/>
      <c r="P62" s="80" t="str">
        <f ca="1">IF(K62="","",TODAY()-K62)</f>
        <v/>
      </c>
      <c r="Q62" s="62">
        <f ca="1">IF(A62="","",IF(OR(J62="Deal",J62="Lost"),"",IF(L62="","SET FOLLOW-UP",IF(L62&lt;=TODAY(),"FOLLOW-UP HARI INI","TERJADWAL"))))</f>
        <v/>
      </c>
    </row>
    <row r="63" spans="1:17">
      <c r="A63" s="68"/>
      <c r="B63" s="73"/>
      <c r="C63" s="68"/>
      <c r="D63" s="68"/>
      <c r="E63" s="68"/>
      <c r="F63" s="68"/>
      <c r="G63" s="68"/>
      <c r="H63" s="68"/>
      <c r="I63" s="79"/>
      <c r="J63" s="68"/>
      <c r="K63" s="73"/>
      <c r="L63" s="73"/>
      <c r="M63" s="68"/>
      <c r="N63" s="68"/>
      <c r="O63" s="68"/>
      <c r="P63" s="80" t="str">
        <f ca="1">IF(K63="","",TODAY()-K63)</f>
        <v/>
      </c>
      <c r="Q63" s="62">
        <f ca="1">IF(A63="","",IF(OR(J63="Deal",J63="Lost"),"",IF(L63="","SET FOLLOW-UP",IF(L63&lt;=TODAY(),"FOLLOW-UP HARI INI","TERJADWAL"))))</f>
        <v/>
      </c>
    </row>
    <row r="64" spans="1:17">
      <c r="A64" s="68"/>
      <c r="B64" s="73"/>
      <c r="C64" s="68"/>
      <c r="D64" s="68"/>
      <c r="E64" s="68"/>
      <c r="F64" s="68"/>
      <c r="G64" s="68"/>
      <c r="H64" s="68"/>
      <c r="I64" s="79"/>
      <c r="J64" s="68"/>
      <c r="K64" s="73"/>
      <c r="L64" s="73"/>
      <c r="M64" s="68"/>
      <c r="N64" s="68"/>
      <c r="O64" s="68"/>
      <c r="P64" s="80" t="str">
        <f ca="1">IF(K64="","",TODAY()-K64)</f>
        <v/>
      </c>
      <c r="Q64" s="62">
        <f ca="1">IF(A64="","",IF(OR(J64="Deal",J64="Lost"),"",IF(L64="","SET FOLLOW-UP",IF(L64&lt;=TODAY(),"FOLLOW-UP HARI INI","TERJADWAL"))))</f>
        <v/>
      </c>
    </row>
    <row r="65" spans="1:17">
      <c r="A65" s="68"/>
      <c r="B65" s="73"/>
      <c r="C65" s="68"/>
      <c r="D65" s="68"/>
      <c r="E65" s="68"/>
      <c r="F65" s="68"/>
      <c r="G65" s="68"/>
      <c r="H65" s="68"/>
      <c r="I65" s="79"/>
      <c r="J65" s="68"/>
      <c r="K65" s="73"/>
      <c r="L65" s="73"/>
      <c r="M65" s="68"/>
      <c r="N65" s="68"/>
      <c r="O65" s="68"/>
      <c r="P65" s="80" t="str">
        <f ca="1">IF(K65="","",TODAY()-K65)</f>
        <v/>
      </c>
      <c r="Q65" s="62">
        <f ca="1">IF(A65="","",IF(OR(J65="Deal",J65="Lost"),"",IF(L65="","SET FOLLOW-UP",IF(L65&lt;=TODAY(),"FOLLOW-UP HARI INI","TERJADWAL"))))</f>
        <v/>
      </c>
    </row>
    <row r="66" spans="1:17">
      <c r="A66" s="68"/>
      <c r="B66" s="73"/>
      <c r="C66" s="68"/>
      <c r="D66" s="68"/>
      <c r="E66" s="68"/>
      <c r="F66" s="68"/>
      <c r="G66" s="68"/>
      <c r="H66" s="68"/>
      <c r="I66" s="79"/>
      <c r="J66" s="68"/>
      <c r="K66" s="73"/>
      <c r="L66" s="73"/>
      <c r="M66" s="68"/>
      <c r="N66" s="68"/>
      <c r="O66" s="68"/>
      <c r="P66" s="80" t="str">
        <f ca="1">IF(K66="","",TODAY()-K66)</f>
        <v/>
      </c>
      <c r="Q66" s="62">
        <f ca="1">IF(A66="","",IF(OR(J66="Deal",J66="Lost"),"",IF(L66="","SET FOLLOW-UP",IF(L66&lt;=TODAY(),"FOLLOW-UP HARI INI","TERJADWAL"))))</f>
        <v/>
      </c>
    </row>
    <row r="67" spans="1:17">
      <c r="A67" s="68"/>
      <c r="B67" s="73"/>
      <c r="C67" s="68"/>
      <c r="D67" s="68"/>
      <c r="E67" s="68"/>
      <c r="F67" s="68"/>
      <c r="G67" s="68"/>
      <c r="H67" s="68"/>
      <c r="I67" s="79"/>
      <c r="J67" s="68"/>
      <c r="K67" s="73"/>
      <c r="L67" s="73"/>
      <c r="M67" s="68"/>
      <c r="N67" s="68"/>
      <c r="O67" s="68"/>
      <c r="P67" s="80" t="str">
        <f ca="1">IF(K67="","",TODAY()-K67)</f>
        <v/>
      </c>
      <c r="Q67" s="62">
        <f ca="1">IF(A67="","",IF(OR(J67="Deal",J67="Lost"),"",IF(L67="","SET FOLLOW-UP",IF(L67&lt;=TODAY(),"FOLLOW-UP HARI INI","TERJADWAL"))))</f>
        <v/>
      </c>
    </row>
    <row r="68" spans="1:17">
      <c r="A68" s="68"/>
      <c r="B68" s="73"/>
      <c r="C68" s="68"/>
      <c r="D68" s="68"/>
      <c r="E68" s="68"/>
      <c r="F68" s="68"/>
      <c r="G68" s="68"/>
      <c r="H68" s="68"/>
      <c r="I68" s="79"/>
      <c r="J68" s="68"/>
      <c r="K68" s="73"/>
      <c r="L68" s="73"/>
      <c r="M68" s="68"/>
      <c r="N68" s="68"/>
      <c r="O68" s="68"/>
      <c r="P68" s="80" t="str">
        <f ca="1">IF(K68="","",TODAY()-K68)</f>
        <v/>
      </c>
      <c r="Q68" s="62">
        <f ca="1">IF(A68="","",IF(OR(J68="Deal",J68="Lost"),"",IF(L68="","SET FOLLOW-UP",IF(L68&lt;=TODAY(),"FOLLOW-UP HARI INI","TERJADWAL"))))</f>
        <v/>
      </c>
    </row>
    <row r="69" spans="1:17">
      <c r="A69" s="68"/>
      <c r="B69" s="73"/>
      <c r="C69" s="68"/>
      <c r="D69" s="68"/>
      <c r="E69" s="68"/>
      <c r="F69" s="68"/>
      <c r="G69" s="68"/>
      <c r="H69" s="68"/>
      <c r="I69" s="79"/>
      <c r="J69" s="68"/>
      <c r="K69" s="73"/>
      <c r="L69" s="73"/>
      <c r="M69" s="68"/>
      <c r="N69" s="68"/>
      <c r="O69" s="68"/>
      <c r="P69" s="80" t="str">
        <f ca="1">IF(K69="","",TODAY()-K69)</f>
        <v/>
      </c>
      <c r="Q69" s="62">
        <f ca="1">IF(A69="","",IF(OR(J69="Deal",J69="Lost"),"",IF(L69="","SET FOLLOW-UP",IF(L69&lt;=TODAY(),"FOLLOW-UP HARI INI","TERJADWAL"))))</f>
        <v/>
      </c>
    </row>
    <row r="70" spans="1:17">
      <c r="A70" s="68"/>
      <c r="B70" s="73"/>
      <c r="C70" s="68"/>
      <c r="D70" s="68"/>
      <c r="E70" s="68"/>
      <c r="F70" s="68"/>
      <c r="G70" s="68"/>
      <c r="H70" s="68"/>
      <c r="I70" s="79"/>
      <c r="J70" s="68"/>
      <c r="K70" s="73"/>
      <c r="L70" s="73"/>
      <c r="M70" s="68"/>
      <c r="N70" s="68"/>
      <c r="O70" s="68"/>
      <c r="P70" s="80" t="str">
        <f ca="1">IF(K70="","",TODAY()-K70)</f>
        <v/>
      </c>
      <c r="Q70" s="62">
        <f ca="1">IF(A70="","",IF(OR(J70="Deal",J70="Lost"),"",IF(L70="","SET FOLLOW-UP",IF(L70&lt;=TODAY(),"FOLLOW-UP HARI INI","TERJADWAL"))))</f>
        <v/>
      </c>
    </row>
    <row r="71" spans="1:17">
      <c r="A71" s="68"/>
      <c r="B71" s="73"/>
      <c r="C71" s="68"/>
      <c r="D71" s="68"/>
      <c r="E71" s="68"/>
      <c r="F71" s="68"/>
      <c r="G71" s="68"/>
      <c r="H71" s="68"/>
      <c r="I71" s="79"/>
      <c r="J71" s="68"/>
      <c r="K71" s="73"/>
      <c r="L71" s="73"/>
      <c r="M71" s="68"/>
      <c r="N71" s="68"/>
      <c r="O71" s="68"/>
      <c r="P71" s="80" t="str">
        <f ca="1">IF(K71="","",TODAY()-K71)</f>
        <v/>
      </c>
      <c r="Q71" s="62">
        <f ca="1">IF(A71="","",IF(OR(J71="Deal",J71="Lost"),"",IF(L71="","SET FOLLOW-UP",IF(L71&lt;=TODAY(),"FOLLOW-UP HARI INI","TERJADWAL"))))</f>
        <v/>
      </c>
    </row>
    <row r="72" spans="1:17">
      <c r="A72" s="68"/>
      <c r="B72" s="73"/>
      <c r="C72" s="68"/>
      <c r="D72" s="68"/>
      <c r="E72" s="68"/>
      <c r="F72" s="68"/>
      <c r="G72" s="68"/>
      <c r="H72" s="68"/>
      <c r="I72" s="79"/>
      <c r="J72" s="68"/>
      <c r="K72" s="73"/>
      <c r="L72" s="73"/>
      <c r="M72" s="68"/>
      <c r="N72" s="68"/>
      <c r="O72" s="68"/>
      <c r="P72" s="80" t="str">
        <f ca="1">IF(K72="","",TODAY()-K72)</f>
        <v/>
      </c>
      <c r="Q72" s="62">
        <f ca="1">IF(A72="","",IF(OR(J72="Deal",J72="Lost"),"",IF(L72="","SET FOLLOW-UP",IF(L72&lt;=TODAY(),"FOLLOW-UP HARI INI","TERJADWAL"))))</f>
        <v/>
      </c>
    </row>
    <row r="73" spans="1:17">
      <c r="A73" s="68"/>
      <c r="B73" s="73"/>
      <c r="C73" s="68"/>
      <c r="D73" s="68"/>
      <c r="E73" s="68"/>
      <c r="F73" s="68"/>
      <c r="G73" s="68"/>
      <c r="H73" s="68"/>
      <c r="I73" s="79"/>
      <c r="J73" s="68"/>
      <c r="K73" s="73"/>
      <c r="L73" s="73"/>
      <c r="M73" s="68"/>
      <c r="N73" s="68"/>
      <c r="O73" s="68"/>
      <c r="P73" s="80" t="str">
        <f ca="1">IF(K73="","",TODAY()-K73)</f>
        <v/>
      </c>
      <c r="Q73" s="62">
        <f ca="1">IF(A73="","",IF(OR(J73="Deal",J73="Lost"),"",IF(L73="","SET FOLLOW-UP",IF(L73&lt;=TODAY(),"FOLLOW-UP HARI INI","TERJADWAL"))))</f>
        <v/>
      </c>
    </row>
    <row r="74" spans="1:17">
      <c r="A74" s="68"/>
      <c r="B74" s="73"/>
      <c r="C74" s="68"/>
      <c r="D74" s="68"/>
      <c r="E74" s="68"/>
      <c r="F74" s="68"/>
      <c r="G74" s="68"/>
      <c r="H74" s="68"/>
      <c r="I74" s="79"/>
      <c r="J74" s="68"/>
      <c r="K74" s="73"/>
      <c r="L74" s="73"/>
      <c r="M74" s="68"/>
      <c r="N74" s="68"/>
      <c r="O74" s="68"/>
      <c r="P74" s="80" t="str">
        <f ca="1">IF(K74="","",TODAY()-K74)</f>
        <v/>
      </c>
      <c r="Q74" s="62">
        <f ca="1">IF(A74="","",IF(OR(J74="Deal",J74="Lost"),"",IF(L74="","SET FOLLOW-UP",IF(L74&lt;=TODAY(),"FOLLOW-UP HARI INI","TERJADWAL"))))</f>
        <v/>
      </c>
    </row>
    <row r="75" spans="1:17">
      <c r="A75" s="68"/>
      <c r="B75" s="73"/>
      <c r="C75" s="68"/>
      <c r="D75" s="68"/>
      <c r="E75" s="68"/>
      <c r="F75" s="68"/>
      <c r="G75" s="68"/>
      <c r="H75" s="68"/>
      <c r="I75" s="79"/>
      <c r="J75" s="68"/>
      <c r="K75" s="73"/>
      <c r="L75" s="73"/>
      <c r="M75" s="68"/>
      <c r="N75" s="68"/>
      <c r="O75" s="68"/>
      <c r="P75" s="80" t="str">
        <f ca="1">IF(K75="","",TODAY()-K75)</f>
        <v/>
      </c>
      <c r="Q75" s="62">
        <f ca="1">IF(A75="","",IF(OR(J75="Deal",J75="Lost"),"",IF(L75="","SET FOLLOW-UP",IF(L75&lt;=TODAY(),"FOLLOW-UP HARI INI","TERJADWAL"))))</f>
        <v/>
      </c>
    </row>
    <row r="76" spans="1:17">
      <c r="A76" s="68"/>
      <c r="B76" s="73"/>
      <c r="C76" s="68"/>
      <c r="D76" s="68"/>
      <c r="E76" s="68"/>
      <c r="F76" s="68"/>
      <c r="G76" s="68"/>
      <c r="H76" s="68"/>
      <c r="I76" s="79"/>
      <c r="J76" s="68"/>
      <c r="K76" s="73"/>
      <c r="L76" s="73"/>
      <c r="M76" s="68"/>
      <c r="N76" s="68"/>
      <c r="O76" s="68"/>
      <c r="P76" s="80" t="str">
        <f ca="1">IF(K76="","",TODAY()-K76)</f>
        <v/>
      </c>
      <c r="Q76" s="62">
        <f ca="1">IF(A76="","",IF(OR(J76="Deal",J76="Lost"),"",IF(L76="","SET FOLLOW-UP",IF(L76&lt;=TODAY(),"FOLLOW-UP HARI INI","TERJADWAL"))))</f>
        <v/>
      </c>
    </row>
    <row r="77" spans="1:17">
      <c r="A77" s="68"/>
      <c r="B77" s="73"/>
      <c r="C77" s="68"/>
      <c r="D77" s="68"/>
      <c r="E77" s="68"/>
      <c r="F77" s="68"/>
      <c r="G77" s="68"/>
      <c r="H77" s="68"/>
      <c r="I77" s="79"/>
      <c r="J77" s="68"/>
      <c r="K77" s="73"/>
      <c r="L77" s="73"/>
      <c r="M77" s="68"/>
      <c r="N77" s="68"/>
      <c r="O77" s="68"/>
      <c r="P77" s="80" t="str">
        <f ca="1">IF(K77="","",TODAY()-K77)</f>
        <v/>
      </c>
      <c r="Q77" s="62">
        <f ca="1">IF(A77="","",IF(OR(J77="Deal",J77="Lost"),"",IF(L77="","SET FOLLOW-UP",IF(L77&lt;=TODAY(),"FOLLOW-UP HARI INI","TERJADWAL"))))</f>
        <v/>
      </c>
    </row>
    <row r="78" spans="1:17">
      <c r="A78" s="68"/>
      <c r="B78" s="73"/>
      <c r="C78" s="68"/>
      <c r="D78" s="68"/>
      <c r="E78" s="68"/>
      <c r="F78" s="68"/>
      <c r="G78" s="68"/>
      <c r="H78" s="68"/>
      <c r="I78" s="79"/>
      <c r="J78" s="68"/>
      <c r="K78" s="73"/>
      <c r="L78" s="73"/>
      <c r="M78" s="68"/>
      <c r="N78" s="68"/>
      <c r="O78" s="68"/>
      <c r="P78" s="80" t="str">
        <f ca="1">IF(K78="","",TODAY()-K78)</f>
        <v/>
      </c>
      <c r="Q78" s="62">
        <f ca="1">IF(A78="","",IF(OR(J78="Deal",J78="Lost"),"",IF(L78="","SET FOLLOW-UP",IF(L78&lt;=TODAY(),"FOLLOW-UP HARI INI","TERJADWAL"))))</f>
        <v/>
      </c>
    </row>
    <row r="79" spans="1:17">
      <c r="A79" s="68"/>
      <c r="B79" s="73"/>
      <c r="C79" s="68"/>
      <c r="D79" s="68"/>
      <c r="E79" s="68"/>
      <c r="F79" s="68"/>
      <c r="G79" s="68"/>
      <c r="H79" s="68"/>
      <c r="I79" s="79"/>
      <c r="J79" s="68"/>
      <c r="K79" s="73"/>
      <c r="L79" s="73"/>
      <c r="M79" s="68"/>
      <c r="N79" s="68"/>
      <c r="O79" s="68"/>
      <c r="P79" s="80" t="str">
        <f ca="1">IF(K79="","",TODAY()-K79)</f>
        <v/>
      </c>
      <c r="Q79" s="62">
        <f ca="1">IF(A79="","",IF(OR(J79="Deal",J79="Lost"),"",IF(L79="","SET FOLLOW-UP",IF(L79&lt;=TODAY(),"FOLLOW-UP HARI INI","TERJADWAL"))))</f>
        <v/>
      </c>
    </row>
    <row r="80" spans="1:17">
      <c r="A80" s="68"/>
      <c r="B80" s="73"/>
      <c r="C80" s="68"/>
      <c r="D80" s="68"/>
      <c r="E80" s="68"/>
      <c r="F80" s="68"/>
      <c r="G80" s="68"/>
      <c r="H80" s="68"/>
      <c r="I80" s="79"/>
      <c r="J80" s="68"/>
      <c r="K80" s="73"/>
      <c r="L80" s="73"/>
      <c r="M80" s="68"/>
      <c r="N80" s="68"/>
      <c r="O80" s="68"/>
      <c r="P80" s="80" t="str">
        <f ca="1">IF(K80="","",TODAY()-K80)</f>
        <v/>
      </c>
      <c r="Q80" s="62">
        <f ca="1">IF(A80="","",IF(OR(J80="Deal",J80="Lost"),"",IF(L80="","SET FOLLOW-UP",IF(L80&lt;=TODAY(),"FOLLOW-UP HARI INI","TERJADWAL"))))</f>
        <v/>
      </c>
    </row>
    <row r="81" spans="1:17">
      <c r="A81" s="68"/>
      <c r="B81" s="73"/>
      <c r="C81" s="68"/>
      <c r="D81" s="68"/>
      <c r="E81" s="68"/>
      <c r="F81" s="68"/>
      <c r="G81" s="68"/>
      <c r="H81" s="68"/>
      <c r="I81" s="79"/>
      <c r="J81" s="68"/>
      <c r="K81" s="73"/>
      <c r="L81" s="73"/>
      <c r="M81" s="68"/>
      <c r="N81" s="68"/>
      <c r="O81" s="68"/>
      <c r="P81" s="80" t="str">
        <f ca="1">IF(K81="","",TODAY()-K81)</f>
        <v/>
      </c>
      <c r="Q81" s="62">
        <f ca="1">IF(A81="","",IF(OR(J81="Deal",J81="Lost"),"",IF(L81="","SET FOLLOW-UP",IF(L81&lt;=TODAY(),"FOLLOW-UP HARI INI","TERJADWAL"))))</f>
        <v/>
      </c>
    </row>
    <row r="82" spans="1:17">
      <c r="A82" s="68"/>
      <c r="B82" s="73"/>
      <c r="C82" s="68"/>
      <c r="D82" s="68"/>
      <c r="E82" s="68"/>
      <c r="F82" s="68"/>
      <c r="G82" s="68"/>
      <c r="H82" s="68"/>
      <c r="I82" s="79"/>
      <c r="J82" s="68"/>
      <c r="K82" s="73"/>
      <c r="L82" s="73"/>
      <c r="M82" s="68"/>
      <c r="N82" s="68"/>
      <c r="O82" s="68"/>
      <c r="P82" s="80" t="str">
        <f ca="1">IF(K82="","",TODAY()-K82)</f>
        <v/>
      </c>
      <c r="Q82" s="62">
        <f ca="1">IF(A82="","",IF(OR(J82="Deal",J82="Lost"),"",IF(L82="","SET FOLLOW-UP",IF(L82&lt;=TODAY(),"FOLLOW-UP HARI INI","TERJADWAL"))))</f>
        <v/>
      </c>
    </row>
    <row r="83" spans="1:17">
      <c r="A83" s="68"/>
      <c r="B83" s="73"/>
      <c r="C83" s="68"/>
      <c r="D83" s="68"/>
      <c r="E83" s="68"/>
      <c r="F83" s="68"/>
      <c r="G83" s="68"/>
      <c r="H83" s="68"/>
      <c r="I83" s="79"/>
      <c r="J83" s="68"/>
      <c r="K83" s="73"/>
      <c r="L83" s="73"/>
      <c r="M83" s="68"/>
      <c r="N83" s="68"/>
      <c r="O83" s="68"/>
      <c r="P83" s="80" t="str">
        <f ca="1">IF(K83="","",TODAY()-K83)</f>
        <v/>
      </c>
      <c r="Q83" s="62">
        <f ca="1">IF(A83="","",IF(OR(J83="Deal",J83="Lost"),"",IF(L83="","SET FOLLOW-UP",IF(L83&lt;=TODAY(),"FOLLOW-UP HARI INI","TERJADWAL"))))</f>
        <v/>
      </c>
    </row>
    <row r="84" spans="1:17">
      <c r="A84" s="68"/>
      <c r="B84" s="73"/>
      <c r="C84" s="68"/>
      <c r="D84" s="68"/>
      <c r="E84" s="68"/>
      <c r="F84" s="68"/>
      <c r="G84" s="68"/>
      <c r="H84" s="68"/>
      <c r="I84" s="79"/>
      <c r="J84" s="68"/>
      <c r="K84" s="73"/>
      <c r="L84" s="73"/>
      <c r="M84" s="68"/>
      <c r="N84" s="68"/>
      <c r="O84" s="68"/>
      <c r="P84" s="80" t="str">
        <f ca="1">IF(K84="","",TODAY()-K84)</f>
        <v/>
      </c>
      <c r="Q84" s="62">
        <f ca="1">IF(A84="","",IF(OR(J84="Deal",J84="Lost"),"",IF(L84="","SET FOLLOW-UP",IF(L84&lt;=TODAY(),"FOLLOW-UP HARI INI","TERJADWAL"))))</f>
        <v/>
      </c>
    </row>
    <row r="85" spans="1:17">
      <c r="A85" s="68"/>
      <c r="B85" s="73"/>
      <c r="C85" s="68"/>
      <c r="D85" s="68"/>
      <c r="E85" s="68"/>
      <c r="F85" s="68"/>
      <c r="G85" s="68"/>
      <c r="H85" s="68"/>
      <c r="I85" s="79"/>
      <c r="J85" s="68"/>
      <c r="K85" s="73"/>
      <c r="L85" s="73"/>
      <c r="M85" s="68"/>
      <c r="N85" s="68"/>
      <c r="O85" s="68"/>
      <c r="P85" s="80" t="str">
        <f ca="1">IF(K85="","",TODAY()-K85)</f>
        <v/>
      </c>
      <c r="Q85" s="62">
        <f ca="1">IF(A85="","",IF(OR(J85="Deal",J85="Lost"),"",IF(L85="","SET FOLLOW-UP",IF(L85&lt;=TODAY(),"FOLLOW-UP HARI INI","TERJADWAL"))))</f>
        <v/>
      </c>
    </row>
    <row r="86" spans="1:17">
      <c r="A86" s="68"/>
      <c r="B86" s="73"/>
      <c r="C86" s="68"/>
      <c r="D86" s="68"/>
      <c r="E86" s="68"/>
      <c r="F86" s="68"/>
      <c r="G86" s="68"/>
      <c r="H86" s="68"/>
      <c r="I86" s="79"/>
      <c r="J86" s="68"/>
      <c r="K86" s="73"/>
      <c r="L86" s="73"/>
      <c r="M86" s="68"/>
      <c r="N86" s="68"/>
      <c r="O86" s="68"/>
      <c r="P86" s="80" t="str">
        <f ca="1">IF(K86="","",TODAY()-K86)</f>
        <v/>
      </c>
      <c r="Q86" s="62">
        <f ca="1">IF(A86="","",IF(OR(J86="Deal",J86="Lost"),"",IF(L86="","SET FOLLOW-UP",IF(L86&lt;=TODAY(),"FOLLOW-UP HARI INI","TERJADWAL"))))</f>
        <v/>
      </c>
    </row>
    <row r="87" spans="1:17">
      <c r="A87" s="68"/>
      <c r="B87" s="73"/>
      <c r="C87" s="68"/>
      <c r="D87" s="68"/>
      <c r="E87" s="68"/>
      <c r="F87" s="68"/>
      <c r="G87" s="68"/>
      <c r="H87" s="68"/>
      <c r="I87" s="79"/>
      <c r="J87" s="68"/>
      <c r="K87" s="73"/>
      <c r="L87" s="73"/>
      <c r="M87" s="68"/>
      <c r="N87" s="68"/>
      <c r="O87" s="68"/>
      <c r="P87" s="80" t="str">
        <f ca="1">IF(K87="","",TODAY()-K87)</f>
        <v/>
      </c>
      <c r="Q87" s="62">
        <f ca="1">IF(A87="","",IF(OR(J87="Deal",J87="Lost"),"",IF(L87="","SET FOLLOW-UP",IF(L87&lt;=TODAY(),"FOLLOW-UP HARI INI","TERJADWAL"))))</f>
        <v/>
      </c>
    </row>
    <row r="88" spans="1:17">
      <c r="A88" s="68"/>
      <c r="B88" s="73"/>
      <c r="C88" s="68"/>
      <c r="D88" s="68"/>
      <c r="E88" s="68"/>
      <c r="F88" s="68"/>
      <c r="G88" s="68"/>
      <c r="H88" s="68"/>
      <c r="I88" s="79"/>
      <c r="J88" s="68"/>
      <c r="K88" s="73"/>
      <c r="L88" s="73"/>
      <c r="M88" s="68"/>
      <c r="N88" s="68"/>
      <c r="O88" s="68"/>
      <c r="P88" s="80" t="str">
        <f ca="1">IF(K88="","",TODAY()-K88)</f>
        <v/>
      </c>
      <c r="Q88" s="62">
        <f ca="1">IF(A88="","",IF(OR(J88="Deal",J88="Lost"),"",IF(L88="","SET FOLLOW-UP",IF(L88&lt;=TODAY(),"FOLLOW-UP HARI INI","TERJADWAL"))))</f>
        <v/>
      </c>
    </row>
    <row r="89" spans="1:17">
      <c r="A89" s="68"/>
      <c r="B89" s="73"/>
      <c r="C89" s="68"/>
      <c r="D89" s="68"/>
      <c r="E89" s="68"/>
      <c r="F89" s="68"/>
      <c r="G89" s="68"/>
      <c r="H89" s="68"/>
      <c r="I89" s="79"/>
      <c r="J89" s="68"/>
      <c r="K89" s="73"/>
      <c r="L89" s="73"/>
      <c r="M89" s="68"/>
      <c r="N89" s="68"/>
      <c r="O89" s="68"/>
      <c r="P89" s="80" t="str">
        <f ca="1">IF(K89="","",TODAY()-K89)</f>
        <v/>
      </c>
      <c r="Q89" s="62">
        <f ca="1">IF(A89="","",IF(OR(J89="Deal",J89="Lost"),"",IF(L89="","SET FOLLOW-UP",IF(L89&lt;=TODAY(),"FOLLOW-UP HARI INI","TERJADWAL"))))</f>
        <v/>
      </c>
    </row>
    <row r="90" spans="1:17">
      <c r="A90" s="68"/>
      <c r="B90" s="73"/>
      <c r="C90" s="68"/>
      <c r="D90" s="68"/>
      <c r="E90" s="68"/>
      <c r="F90" s="68"/>
      <c r="G90" s="68"/>
      <c r="H90" s="68"/>
      <c r="I90" s="79"/>
      <c r="J90" s="68"/>
      <c r="K90" s="73"/>
      <c r="L90" s="73"/>
      <c r="M90" s="68"/>
      <c r="N90" s="68"/>
      <c r="O90" s="68"/>
      <c r="P90" s="80" t="str">
        <f ca="1">IF(K90="","",TODAY()-K90)</f>
        <v/>
      </c>
      <c r="Q90" s="62">
        <f ca="1">IF(A90="","",IF(OR(J90="Deal",J90="Lost"),"",IF(L90="","SET FOLLOW-UP",IF(L90&lt;=TODAY(),"FOLLOW-UP HARI INI","TERJADWAL"))))</f>
        <v/>
      </c>
    </row>
    <row r="91" spans="1:17">
      <c r="A91" s="68"/>
      <c r="B91" s="73"/>
      <c r="C91" s="68"/>
      <c r="D91" s="68"/>
      <c r="E91" s="68"/>
      <c r="F91" s="68"/>
      <c r="G91" s="68"/>
      <c r="H91" s="68"/>
      <c r="I91" s="79"/>
      <c r="J91" s="68"/>
      <c r="K91" s="73"/>
      <c r="L91" s="73"/>
      <c r="M91" s="68"/>
      <c r="N91" s="68"/>
      <c r="O91" s="68"/>
      <c r="P91" s="80" t="str">
        <f ca="1">IF(K91="","",TODAY()-K91)</f>
        <v/>
      </c>
      <c r="Q91" s="62">
        <f ca="1">IF(A91="","",IF(OR(J91="Deal",J91="Lost"),"",IF(L91="","SET FOLLOW-UP",IF(L91&lt;=TODAY(),"FOLLOW-UP HARI INI","TERJADWAL"))))</f>
        <v/>
      </c>
    </row>
    <row r="92" spans="1:17">
      <c r="A92" s="68"/>
      <c r="B92" s="73"/>
      <c r="C92" s="68"/>
      <c r="D92" s="68"/>
      <c r="E92" s="68"/>
      <c r="F92" s="68"/>
      <c r="G92" s="68"/>
      <c r="H92" s="68"/>
      <c r="I92" s="79"/>
      <c r="J92" s="68"/>
      <c r="K92" s="73"/>
      <c r="L92" s="73"/>
      <c r="M92" s="68"/>
      <c r="N92" s="68"/>
      <c r="O92" s="68"/>
      <c r="P92" s="80" t="str">
        <f ca="1">IF(K92="","",TODAY()-K92)</f>
        <v/>
      </c>
      <c r="Q92" s="62">
        <f ca="1">IF(A92="","",IF(OR(J92="Deal",J92="Lost"),"",IF(L92="","SET FOLLOW-UP",IF(L92&lt;=TODAY(),"FOLLOW-UP HARI INI","TERJADWAL"))))</f>
        <v/>
      </c>
    </row>
    <row r="93" spans="1:17">
      <c r="A93" s="68"/>
      <c r="B93" s="73"/>
      <c r="C93" s="68"/>
      <c r="D93" s="68"/>
      <c r="E93" s="68"/>
      <c r="F93" s="68"/>
      <c r="G93" s="68"/>
      <c r="H93" s="68"/>
      <c r="I93" s="79"/>
      <c r="J93" s="68"/>
      <c r="K93" s="73"/>
      <c r="L93" s="73"/>
      <c r="M93" s="68"/>
      <c r="N93" s="68"/>
      <c r="O93" s="68"/>
      <c r="P93" s="80" t="str">
        <f ca="1">IF(K93="","",TODAY()-K93)</f>
        <v/>
      </c>
      <c r="Q93" s="62">
        <f ca="1">IF(A93="","",IF(OR(J93="Deal",J93="Lost"),"",IF(L93="","SET FOLLOW-UP",IF(L93&lt;=TODAY(),"FOLLOW-UP HARI INI","TERJADWAL"))))</f>
        <v/>
      </c>
    </row>
    <row r="94" spans="1:17">
      <c r="A94" s="68"/>
      <c r="B94" s="73"/>
      <c r="C94" s="68"/>
      <c r="D94" s="68"/>
      <c r="E94" s="68"/>
      <c r="F94" s="68"/>
      <c r="G94" s="68"/>
      <c r="H94" s="68"/>
      <c r="I94" s="79"/>
      <c r="J94" s="68"/>
      <c r="K94" s="73"/>
      <c r="L94" s="73"/>
      <c r="M94" s="68"/>
      <c r="N94" s="68"/>
      <c r="O94" s="68"/>
      <c r="P94" s="80" t="str">
        <f ca="1">IF(K94="","",TODAY()-K94)</f>
        <v/>
      </c>
      <c r="Q94" s="62">
        <f ca="1">IF(A94="","",IF(OR(J94="Deal",J94="Lost"),"",IF(L94="","SET FOLLOW-UP",IF(L94&lt;=TODAY(),"FOLLOW-UP HARI INI","TERJADWAL"))))</f>
        <v/>
      </c>
    </row>
    <row r="95" spans="1:17">
      <c r="A95" s="68"/>
      <c r="B95" s="73"/>
      <c r="C95" s="68"/>
      <c r="D95" s="68"/>
      <c r="E95" s="68"/>
      <c r="F95" s="68"/>
      <c r="G95" s="68"/>
      <c r="H95" s="68"/>
      <c r="I95" s="79"/>
      <c r="J95" s="68"/>
      <c r="K95" s="73"/>
      <c r="L95" s="73"/>
      <c r="M95" s="68"/>
      <c r="N95" s="68"/>
      <c r="O95" s="68"/>
      <c r="P95" s="80" t="str">
        <f ca="1">IF(K95="","",TODAY()-K95)</f>
        <v/>
      </c>
      <c r="Q95" s="62">
        <f ca="1">IF(A95="","",IF(OR(J95="Deal",J95="Lost"),"",IF(L95="","SET FOLLOW-UP",IF(L95&lt;=TODAY(),"FOLLOW-UP HARI INI","TERJADWAL"))))</f>
        <v/>
      </c>
    </row>
    <row r="96" spans="1:17">
      <c r="A96" s="68"/>
      <c r="B96" s="73"/>
      <c r="C96" s="68"/>
      <c r="D96" s="68"/>
      <c r="E96" s="68"/>
      <c r="F96" s="68"/>
      <c r="G96" s="68"/>
      <c r="H96" s="68"/>
      <c r="I96" s="79"/>
      <c r="J96" s="68"/>
      <c r="K96" s="73"/>
      <c r="L96" s="73"/>
      <c r="M96" s="68"/>
      <c r="N96" s="68"/>
      <c r="O96" s="68"/>
      <c r="P96" s="80" t="str">
        <f ca="1">IF(K96="","",TODAY()-K96)</f>
        <v/>
      </c>
      <c r="Q96" s="62">
        <f ca="1">IF(A96="","",IF(OR(J96="Deal",J96="Lost"),"",IF(L96="","SET FOLLOW-UP",IF(L96&lt;=TODAY(),"FOLLOW-UP HARI INI","TERJADWAL"))))</f>
        <v/>
      </c>
    </row>
    <row r="97" spans="1:17">
      <c r="A97" s="68"/>
      <c r="B97" s="73"/>
      <c r="C97" s="68"/>
      <c r="D97" s="68"/>
      <c r="E97" s="68"/>
      <c r="F97" s="68"/>
      <c r="G97" s="68"/>
      <c r="H97" s="68"/>
      <c r="I97" s="79"/>
      <c r="J97" s="68"/>
      <c r="K97" s="73"/>
      <c r="L97" s="73"/>
      <c r="M97" s="68"/>
      <c r="N97" s="68"/>
      <c r="O97" s="68"/>
      <c r="P97" s="80" t="str">
        <f ca="1">IF(K97="","",TODAY()-K97)</f>
        <v/>
      </c>
      <c r="Q97" s="62">
        <f ca="1">IF(A97="","",IF(OR(J97="Deal",J97="Lost"),"",IF(L97="","SET FOLLOW-UP",IF(L97&lt;=TODAY(),"FOLLOW-UP HARI INI","TERJADWAL"))))</f>
        <v/>
      </c>
    </row>
    <row r="98" spans="1:17">
      <c r="A98" s="68"/>
      <c r="B98" s="73"/>
      <c r="C98" s="68"/>
      <c r="D98" s="68"/>
      <c r="E98" s="68"/>
      <c r="F98" s="68"/>
      <c r="G98" s="68"/>
      <c r="H98" s="68"/>
      <c r="I98" s="79"/>
      <c r="J98" s="68"/>
      <c r="K98" s="73"/>
      <c r="L98" s="73"/>
      <c r="M98" s="68"/>
      <c r="N98" s="68"/>
      <c r="O98" s="68"/>
      <c r="P98" s="80" t="str">
        <f ca="1">IF(K98="","",TODAY()-K98)</f>
        <v/>
      </c>
      <c r="Q98" s="62">
        <f ca="1">IF(A98="","",IF(OR(J98="Deal",J98="Lost"),"",IF(L98="","SET FOLLOW-UP",IF(L98&lt;=TODAY(),"FOLLOW-UP HARI INI","TERJADWAL"))))</f>
        <v/>
      </c>
    </row>
    <row r="99" spans="1:17">
      <c r="A99" s="68"/>
      <c r="B99" s="73"/>
      <c r="C99" s="68"/>
      <c r="D99" s="68"/>
      <c r="E99" s="68"/>
      <c r="F99" s="68"/>
      <c r="G99" s="68"/>
      <c r="H99" s="68"/>
      <c r="I99" s="79"/>
      <c r="J99" s="68"/>
      <c r="K99" s="73"/>
      <c r="L99" s="73"/>
      <c r="M99" s="68"/>
      <c r="N99" s="68"/>
      <c r="O99" s="68"/>
      <c r="P99" s="80" t="str">
        <f ca="1">IF(K99="","",TODAY()-K99)</f>
        <v/>
      </c>
      <c r="Q99" s="62">
        <f ca="1">IF(A99="","",IF(OR(J99="Deal",J99="Lost"),"",IF(L99="","SET FOLLOW-UP",IF(L99&lt;=TODAY(),"FOLLOW-UP HARI INI","TERJADWAL"))))</f>
        <v/>
      </c>
    </row>
    <row r="100" spans="1:17">
      <c r="A100" s="68"/>
      <c r="B100" s="73"/>
      <c r="C100" s="68"/>
      <c r="D100" s="68"/>
      <c r="E100" s="68"/>
      <c r="F100" s="68"/>
      <c r="G100" s="68"/>
      <c r="H100" s="68"/>
      <c r="I100" s="79"/>
      <c r="J100" s="68"/>
      <c r="K100" s="73"/>
      <c r="L100" s="73"/>
      <c r="M100" s="68"/>
      <c r="N100" s="68"/>
      <c r="O100" s="68"/>
      <c r="P100" s="80" t="str">
        <f ca="1">IF(K100="","",TODAY()-K100)</f>
        <v/>
      </c>
      <c r="Q100" s="62">
        <f ca="1">IF(A100="","",IF(OR(J100="Deal",J100="Lost"),"",IF(L100="","SET FOLLOW-UP",IF(L100&lt;=TODAY(),"FOLLOW-UP HARI INI","TERJADWAL"))))</f>
        <v/>
      </c>
    </row>
    <row r="101" spans="1:17">
      <c r="A101" s="68"/>
      <c r="B101" s="73"/>
      <c r="C101" s="68"/>
      <c r="D101" s="68"/>
      <c r="E101" s="68"/>
      <c r="F101" s="68"/>
      <c r="G101" s="68"/>
      <c r="H101" s="68"/>
      <c r="I101" s="79"/>
      <c r="J101" s="68"/>
      <c r="K101" s="73"/>
      <c r="L101" s="73"/>
      <c r="M101" s="68"/>
      <c r="N101" s="68"/>
      <c r="O101" s="68"/>
      <c r="P101" s="80" t="str">
        <f ca="1">IF(K101="","",TODAY()-K101)</f>
        <v/>
      </c>
      <c r="Q101" s="62">
        <f ca="1">IF(A101="","",IF(OR(J101="Deal",J101="Lost"),"",IF(L101="","SET FOLLOW-UP",IF(L101&lt;=TODAY(),"FOLLOW-UP HARI INI","TERJADWAL"))))</f>
        <v/>
      </c>
    </row>
    <row r="102" spans="1:17">
      <c r="A102" s="68"/>
      <c r="B102" s="73"/>
      <c r="C102" s="68"/>
      <c r="D102" s="68"/>
      <c r="E102" s="68"/>
      <c r="F102" s="68"/>
      <c r="G102" s="68"/>
      <c r="H102" s="68"/>
      <c r="I102" s="79"/>
      <c r="J102" s="68"/>
      <c r="K102" s="73"/>
      <c r="L102" s="73"/>
      <c r="M102" s="68"/>
      <c r="N102" s="68"/>
      <c r="O102" s="68"/>
      <c r="P102" s="80" t="str">
        <f ca="1">IF(K102="","",TODAY()-K102)</f>
        <v/>
      </c>
      <c r="Q102" s="62">
        <f ca="1">IF(A102="","",IF(OR(J102="Deal",J102="Lost"),"",IF(L102="","SET FOLLOW-UP",IF(L102&lt;=TODAY(),"FOLLOW-UP HARI INI","TERJADWAL"))))</f>
        <v/>
      </c>
    </row>
    <row r="103" spans="1:17">
      <c r="A103" s="68"/>
      <c r="B103" s="73"/>
      <c r="C103" s="68"/>
      <c r="D103" s="68"/>
      <c r="E103" s="68"/>
      <c r="F103" s="68"/>
      <c r="G103" s="68"/>
      <c r="H103" s="68"/>
      <c r="I103" s="79"/>
      <c r="J103" s="68"/>
      <c r="K103" s="73"/>
      <c r="L103" s="73"/>
      <c r="M103" s="68"/>
      <c r="N103" s="68"/>
      <c r="O103" s="68"/>
      <c r="P103" s="80" t="str">
        <f ca="1">IF(K103="","",TODAY()-K103)</f>
        <v/>
      </c>
      <c r="Q103" s="62">
        <f ca="1">IF(A103="","",IF(OR(J103="Deal",J103="Lost"),"",IF(L103="","SET FOLLOW-UP",IF(L103&lt;=TODAY(),"FOLLOW-UP HARI INI","TERJADWAL"))))</f>
        <v/>
      </c>
    </row>
    <row r="104" spans="1:17">
      <c r="A104" s="68"/>
      <c r="B104" s="73"/>
      <c r="C104" s="68"/>
      <c r="D104" s="68"/>
      <c r="E104" s="68"/>
      <c r="F104" s="68"/>
      <c r="G104" s="68"/>
      <c r="H104" s="68"/>
      <c r="I104" s="79"/>
      <c r="J104" s="68"/>
      <c r="K104" s="73"/>
      <c r="L104" s="73"/>
      <c r="M104" s="68"/>
      <c r="N104" s="68"/>
      <c r="O104" s="68"/>
      <c r="P104" s="80" t="str">
        <f ca="1">IF(K104="","",TODAY()-K104)</f>
        <v/>
      </c>
      <c r="Q104" s="62">
        <f ca="1">IF(A104="","",IF(OR(J104="Deal",J104="Lost"),"",IF(L104="","SET FOLLOW-UP",IF(L104&lt;=TODAY(),"FOLLOW-UP HARI INI","TERJADWAL"))))</f>
        <v/>
      </c>
    </row>
    <row r="105" spans="1:17">
      <c r="A105" s="68"/>
      <c r="B105" s="73"/>
      <c r="C105" s="68"/>
      <c r="D105" s="68"/>
      <c r="E105" s="68"/>
      <c r="F105" s="68"/>
      <c r="G105" s="68"/>
      <c r="H105" s="68"/>
      <c r="I105" s="79"/>
      <c r="J105" s="68"/>
      <c r="K105" s="73"/>
      <c r="L105" s="73"/>
      <c r="M105" s="68"/>
      <c r="N105" s="68"/>
      <c r="O105" s="68"/>
      <c r="P105" s="80" t="str">
        <f ca="1">IF(K105="","",TODAY()-K105)</f>
        <v/>
      </c>
      <c r="Q105" s="62">
        <f ca="1">IF(A105="","",IF(OR(J105="Deal",J105="Lost"),"",IF(L105="","SET FOLLOW-UP",IF(L105&lt;=TODAY(),"FOLLOW-UP HARI INI","TERJADWAL"))))</f>
        <v/>
      </c>
    </row>
    <row r="106" spans="1:17">
      <c r="A106" s="68"/>
      <c r="B106" s="73"/>
      <c r="C106" s="68"/>
      <c r="D106" s="68"/>
      <c r="E106" s="68"/>
      <c r="F106" s="68"/>
      <c r="G106" s="68"/>
      <c r="H106" s="68"/>
      <c r="I106" s="79"/>
      <c r="J106" s="68"/>
      <c r="K106" s="73"/>
      <c r="L106" s="73"/>
      <c r="M106" s="68"/>
      <c r="N106" s="68"/>
      <c r="O106" s="68"/>
      <c r="P106" s="80" t="str">
        <f ca="1">IF(K106="","",TODAY()-K106)</f>
        <v/>
      </c>
      <c r="Q106" s="62">
        <f ca="1">IF(A106="","",IF(OR(J106="Deal",J106="Lost"),"",IF(L106="","SET FOLLOW-UP",IF(L106&lt;=TODAY(),"FOLLOW-UP HARI INI","TERJADWAL"))))</f>
        <v/>
      </c>
    </row>
    <row r="107" spans="1:17">
      <c r="A107" s="68"/>
      <c r="B107" s="73"/>
      <c r="C107" s="68"/>
      <c r="D107" s="68"/>
      <c r="E107" s="68"/>
      <c r="F107" s="68"/>
      <c r="G107" s="68"/>
      <c r="H107" s="68"/>
      <c r="I107" s="79"/>
      <c r="J107" s="68"/>
      <c r="K107" s="73"/>
      <c r="L107" s="73"/>
      <c r="M107" s="68"/>
      <c r="N107" s="68"/>
      <c r="O107" s="68"/>
      <c r="P107" s="80" t="str">
        <f ca="1">IF(K107="","",TODAY()-K107)</f>
        <v/>
      </c>
      <c r="Q107" s="62">
        <f ca="1">IF(A107="","",IF(OR(J107="Deal",J107="Lost"),"",IF(L107="","SET FOLLOW-UP",IF(L107&lt;=TODAY(),"FOLLOW-UP HARI INI","TERJADWAL"))))</f>
        <v/>
      </c>
    </row>
    <row r="108" spans="1:17">
      <c r="A108" s="68"/>
      <c r="B108" s="73"/>
      <c r="C108" s="68"/>
      <c r="D108" s="68"/>
      <c r="E108" s="68"/>
      <c r="F108" s="68"/>
      <c r="G108" s="68"/>
      <c r="H108" s="68"/>
      <c r="I108" s="79"/>
      <c r="J108" s="68"/>
      <c r="K108" s="73"/>
      <c r="L108" s="73"/>
      <c r="M108" s="68"/>
      <c r="N108" s="68"/>
      <c r="O108" s="68"/>
      <c r="P108" s="80" t="str">
        <f ca="1">IF(K108="","",TODAY()-K108)</f>
        <v/>
      </c>
      <c r="Q108" s="62">
        <f ca="1">IF(A108="","",IF(OR(J108="Deal",J108="Lost"),"",IF(L108="","SET FOLLOW-UP",IF(L108&lt;=TODAY(),"FOLLOW-UP HARI INI","TERJADWAL"))))</f>
        <v/>
      </c>
    </row>
    <row r="109" spans="1:17">
      <c r="A109" s="68"/>
      <c r="B109" s="73"/>
      <c r="C109" s="68"/>
      <c r="D109" s="68"/>
      <c r="E109" s="68"/>
      <c r="F109" s="68"/>
      <c r="G109" s="68"/>
      <c r="H109" s="68"/>
      <c r="I109" s="79"/>
      <c r="J109" s="68"/>
      <c r="K109" s="73"/>
      <c r="L109" s="73"/>
      <c r="M109" s="68"/>
      <c r="N109" s="68"/>
      <c r="O109" s="68"/>
      <c r="P109" s="80" t="str">
        <f ca="1">IF(K109="","",TODAY()-K109)</f>
        <v/>
      </c>
      <c r="Q109" s="62">
        <f ca="1">IF(A109="","",IF(OR(J109="Deal",J109="Lost"),"",IF(L109="","SET FOLLOW-UP",IF(L109&lt;=TODAY(),"FOLLOW-UP HARI INI","TERJADWAL"))))</f>
        <v/>
      </c>
    </row>
    <row r="110" spans="1:17">
      <c r="A110" s="68"/>
      <c r="B110" s="73"/>
      <c r="C110" s="68"/>
      <c r="D110" s="68"/>
      <c r="E110" s="68"/>
      <c r="F110" s="68"/>
      <c r="G110" s="68"/>
      <c r="H110" s="68"/>
      <c r="I110" s="79"/>
      <c r="J110" s="68"/>
      <c r="K110" s="73"/>
      <c r="L110" s="73"/>
      <c r="M110" s="68"/>
      <c r="N110" s="68"/>
      <c r="O110" s="68"/>
      <c r="P110" s="80" t="str">
        <f ca="1">IF(K110="","",TODAY()-K110)</f>
        <v/>
      </c>
      <c r="Q110" s="62">
        <f ca="1">IF(A110="","",IF(OR(J110="Deal",J110="Lost"),"",IF(L110="","SET FOLLOW-UP",IF(L110&lt;=TODAY(),"FOLLOW-UP HARI INI","TERJADWAL"))))</f>
        <v/>
      </c>
    </row>
    <row r="111" spans="1:17">
      <c r="A111" s="68"/>
      <c r="B111" s="73"/>
      <c r="C111" s="68"/>
      <c r="D111" s="68"/>
      <c r="E111" s="68"/>
      <c r="F111" s="68"/>
      <c r="G111" s="68"/>
      <c r="H111" s="68"/>
      <c r="I111" s="79"/>
      <c r="J111" s="68"/>
      <c r="K111" s="73"/>
      <c r="L111" s="73"/>
      <c r="M111" s="68"/>
      <c r="N111" s="68"/>
      <c r="O111" s="68"/>
      <c r="P111" s="80" t="str">
        <f ca="1">IF(K111="","",TODAY()-K111)</f>
        <v/>
      </c>
      <c r="Q111" s="62">
        <f ca="1">IF(A111="","",IF(OR(J111="Deal",J111="Lost"),"",IF(L111="","SET FOLLOW-UP",IF(L111&lt;=TODAY(),"FOLLOW-UP HARI INI","TERJADWAL"))))</f>
        <v/>
      </c>
    </row>
    <row r="112" spans="1:17">
      <c r="A112" s="68"/>
      <c r="B112" s="73"/>
      <c r="C112" s="68"/>
      <c r="D112" s="68"/>
      <c r="E112" s="68"/>
      <c r="F112" s="68"/>
      <c r="G112" s="68"/>
      <c r="H112" s="68"/>
      <c r="I112" s="79"/>
      <c r="J112" s="68"/>
      <c r="K112" s="73"/>
      <c r="L112" s="73"/>
      <c r="M112" s="68"/>
      <c r="N112" s="68"/>
      <c r="O112" s="68"/>
      <c r="P112" s="80" t="str">
        <f ca="1">IF(K112="","",TODAY()-K112)</f>
        <v/>
      </c>
      <c r="Q112" s="62">
        <f ca="1">IF(A112="","",IF(OR(J112="Deal",J112="Lost"),"",IF(L112="","SET FOLLOW-UP",IF(L112&lt;=TODAY(),"FOLLOW-UP HARI INI","TERJADWAL"))))</f>
        <v/>
      </c>
    </row>
    <row r="113" spans="1:17">
      <c r="A113" s="68"/>
      <c r="B113" s="73"/>
      <c r="C113" s="68"/>
      <c r="D113" s="68"/>
      <c r="E113" s="68"/>
      <c r="F113" s="68"/>
      <c r="G113" s="68"/>
      <c r="H113" s="68"/>
      <c r="I113" s="79"/>
      <c r="J113" s="68"/>
      <c r="K113" s="73"/>
      <c r="L113" s="73"/>
      <c r="M113" s="68"/>
      <c r="N113" s="68"/>
      <c r="O113" s="68"/>
      <c r="P113" s="80" t="str">
        <f ca="1">IF(K113="","",TODAY()-K113)</f>
        <v/>
      </c>
      <c r="Q113" s="62">
        <f ca="1">IF(A113="","",IF(OR(J113="Deal",J113="Lost"),"",IF(L113="","SET FOLLOW-UP",IF(L113&lt;=TODAY(),"FOLLOW-UP HARI INI","TERJADWAL"))))</f>
        <v/>
      </c>
    </row>
    <row r="114" spans="1:17">
      <c r="A114" s="68"/>
      <c r="B114" s="73"/>
      <c r="C114" s="68"/>
      <c r="D114" s="68"/>
      <c r="E114" s="68"/>
      <c r="F114" s="68"/>
      <c r="G114" s="68"/>
      <c r="H114" s="68"/>
      <c r="I114" s="79"/>
      <c r="J114" s="68"/>
      <c r="K114" s="73"/>
      <c r="L114" s="73"/>
      <c r="M114" s="68"/>
      <c r="N114" s="68"/>
      <c r="O114" s="68"/>
      <c r="P114" s="80" t="str">
        <f ca="1">IF(K114="","",TODAY()-K114)</f>
        <v/>
      </c>
      <c r="Q114" s="62">
        <f ca="1">IF(A114="","",IF(OR(J114="Deal",J114="Lost"),"",IF(L114="","SET FOLLOW-UP",IF(L114&lt;=TODAY(),"FOLLOW-UP HARI INI","TERJADWAL"))))</f>
        <v/>
      </c>
    </row>
    <row r="115" spans="1:17">
      <c r="A115" s="68"/>
      <c r="B115" s="73"/>
      <c r="C115" s="68"/>
      <c r="D115" s="68"/>
      <c r="E115" s="68"/>
      <c r="F115" s="68"/>
      <c r="G115" s="68"/>
      <c r="H115" s="68"/>
      <c r="I115" s="79"/>
      <c r="J115" s="68"/>
      <c r="K115" s="73"/>
      <c r="L115" s="73"/>
      <c r="M115" s="68"/>
      <c r="N115" s="68"/>
      <c r="O115" s="68"/>
      <c r="P115" s="80" t="str">
        <f ca="1">IF(K115="","",TODAY()-K115)</f>
        <v/>
      </c>
      <c r="Q115" s="62">
        <f ca="1">IF(A115="","",IF(OR(J115="Deal",J115="Lost"),"",IF(L115="","SET FOLLOW-UP",IF(L115&lt;=TODAY(),"FOLLOW-UP HARI INI","TERJADWAL"))))</f>
        <v/>
      </c>
    </row>
    <row r="116" spans="1:17">
      <c r="A116" s="68"/>
      <c r="B116" s="73"/>
      <c r="C116" s="68"/>
      <c r="D116" s="68"/>
      <c r="E116" s="68"/>
      <c r="F116" s="68"/>
      <c r="G116" s="68"/>
      <c r="H116" s="68"/>
      <c r="I116" s="79"/>
      <c r="J116" s="68"/>
      <c r="K116" s="73"/>
      <c r="L116" s="73"/>
      <c r="M116" s="68"/>
      <c r="N116" s="68"/>
      <c r="O116" s="68"/>
      <c r="P116" s="80" t="str">
        <f ca="1">IF(K116="","",TODAY()-K116)</f>
        <v/>
      </c>
      <c r="Q116" s="62">
        <f ca="1">IF(A116="","",IF(OR(J116="Deal",J116="Lost"),"",IF(L116="","SET FOLLOW-UP",IF(L116&lt;=TODAY(),"FOLLOW-UP HARI INI","TERJADWAL"))))</f>
        <v/>
      </c>
    </row>
    <row r="117" spans="1:17">
      <c r="A117" s="68"/>
      <c r="B117" s="73"/>
      <c r="C117" s="68"/>
      <c r="D117" s="68"/>
      <c r="E117" s="68"/>
      <c r="F117" s="68"/>
      <c r="G117" s="68"/>
      <c r="H117" s="68"/>
      <c r="I117" s="79"/>
      <c r="J117" s="68"/>
      <c r="K117" s="73"/>
      <c r="L117" s="73"/>
      <c r="M117" s="68"/>
      <c r="N117" s="68"/>
      <c r="O117" s="68"/>
      <c r="P117" s="80" t="str">
        <f ca="1">IF(K117="","",TODAY()-K117)</f>
        <v/>
      </c>
      <c r="Q117" s="62">
        <f ca="1">IF(A117="","",IF(OR(J117="Deal",J117="Lost"),"",IF(L117="","SET FOLLOW-UP",IF(L117&lt;=TODAY(),"FOLLOW-UP HARI INI","TERJADWAL"))))</f>
        <v/>
      </c>
    </row>
    <row r="118" spans="1:17">
      <c r="A118" s="68"/>
      <c r="B118" s="73"/>
      <c r="C118" s="68"/>
      <c r="D118" s="68"/>
      <c r="E118" s="68"/>
      <c r="F118" s="68"/>
      <c r="G118" s="68"/>
      <c r="H118" s="68"/>
      <c r="I118" s="79"/>
      <c r="J118" s="68"/>
      <c r="K118" s="73"/>
      <c r="L118" s="73"/>
      <c r="M118" s="68"/>
      <c r="N118" s="68"/>
      <c r="O118" s="68"/>
      <c r="P118" s="80" t="str">
        <f ca="1">IF(K118="","",TODAY()-K118)</f>
        <v/>
      </c>
      <c r="Q118" s="62">
        <f ca="1">IF(A118="","",IF(OR(J118="Deal",J118="Lost"),"",IF(L118="","SET FOLLOW-UP",IF(L118&lt;=TODAY(),"FOLLOW-UP HARI INI","TERJADWAL"))))</f>
        <v/>
      </c>
    </row>
    <row r="119" spans="1:17">
      <c r="A119" s="68"/>
      <c r="B119" s="73"/>
      <c r="C119" s="68"/>
      <c r="D119" s="68"/>
      <c r="E119" s="68"/>
      <c r="F119" s="68"/>
      <c r="G119" s="68"/>
      <c r="H119" s="68"/>
      <c r="I119" s="79"/>
      <c r="J119" s="68"/>
      <c r="K119" s="73"/>
      <c r="L119" s="73"/>
      <c r="M119" s="68"/>
      <c r="N119" s="68"/>
      <c r="O119" s="68"/>
      <c r="P119" s="80" t="str">
        <f ca="1">IF(K119="","",TODAY()-K119)</f>
        <v/>
      </c>
      <c r="Q119" s="62">
        <f ca="1">IF(A119="","",IF(OR(J119="Deal",J119="Lost"),"",IF(L119="","SET FOLLOW-UP",IF(L119&lt;=TODAY(),"FOLLOW-UP HARI INI","TERJADWAL"))))</f>
        <v/>
      </c>
    </row>
    <row r="120" spans="1:17">
      <c r="A120" s="68"/>
      <c r="B120" s="73"/>
      <c r="C120" s="68"/>
      <c r="D120" s="68"/>
      <c r="E120" s="68"/>
      <c r="F120" s="68"/>
      <c r="G120" s="68"/>
      <c r="H120" s="68"/>
      <c r="I120" s="79"/>
      <c r="J120" s="68"/>
      <c r="K120" s="73"/>
      <c r="L120" s="73"/>
      <c r="M120" s="68"/>
      <c r="N120" s="68"/>
      <c r="O120" s="68"/>
      <c r="P120" s="80" t="str">
        <f ca="1">IF(K120="","",TODAY()-K120)</f>
        <v/>
      </c>
      <c r="Q120" s="62">
        <f ca="1">IF(A120="","",IF(OR(J120="Deal",J120="Lost"),"",IF(L120="","SET FOLLOW-UP",IF(L120&lt;=TODAY(),"FOLLOW-UP HARI INI","TERJADWAL"))))</f>
        <v/>
      </c>
    </row>
    <row r="121" spans="1:17">
      <c r="A121" s="68"/>
      <c r="B121" s="73"/>
      <c r="C121" s="68"/>
      <c r="D121" s="68"/>
      <c r="E121" s="68"/>
      <c r="F121" s="68"/>
      <c r="G121" s="68"/>
      <c r="H121" s="68"/>
      <c r="I121" s="79"/>
      <c r="J121" s="68"/>
      <c r="K121" s="73"/>
      <c r="L121" s="73"/>
      <c r="M121" s="68"/>
      <c r="N121" s="68"/>
      <c r="O121" s="68"/>
      <c r="P121" s="80" t="str">
        <f ca="1">IF(K121="","",TODAY()-K121)</f>
        <v/>
      </c>
      <c r="Q121" s="62">
        <f ca="1">IF(A121="","",IF(OR(J121="Deal",J121="Lost"),"",IF(L121="","SET FOLLOW-UP",IF(L121&lt;=TODAY(),"FOLLOW-UP HARI INI","TERJADWAL"))))</f>
        <v/>
      </c>
    </row>
    <row r="122" spans="1:17">
      <c r="A122" s="68"/>
      <c r="B122" s="73"/>
      <c r="C122" s="68"/>
      <c r="D122" s="68"/>
      <c r="E122" s="68"/>
      <c r="F122" s="68"/>
      <c r="G122" s="68"/>
      <c r="H122" s="68"/>
      <c r="I122" s="79"/>
      <c r="J122" s="68"/>
      <c r="K122" s="73"/>
      <c r="L122" s="73"/>
      <c r="M122" s="68"/>
      <c r="N122" s="68"/>
      <c r="O122" s="68"/>
      <c r="P122" s="80" t="str">
        <f ca="1">IF(K122="","",TODAY()-K122)</f>
        <v/>
      </c>
      <c r="Q122" s="62">
        <f ca="1">IF(A122="","",IF(OR(J122="Deal",J122="Lost"),"",IF(L122="","SET FOLLOW-UP",IF(L122&lt;=TODAY(),"FOLLOW-UP HARI INI","TERJADWAL"))))</f>
        <v/>
      </c>
    </row>
    <row r="123" spans="1:17">
      <c r="A123" s="68"/>
      <c r="B123" s="73"/>
      <c r="C123" s="68"/>
      <c r="D123" s="68"/>
      <c r="E123" s="68"/>
      <c r="F123" s="68"/>
      <c r="G123" s="68"/>
      <c r="H123" s="68"/>
      <c r="I123" s="79"/>
      <c r="J123" s="68"/>
      <c r="K123" s="73"/>
      <c r="L123" s="73"/>
      <c r="M123" s="68"/>
      <c r="N123" s="68"/>
      <c r="O123" s="68"/>
      <c r="P123" s="80" t="str">
        <f ca="1">IF(K123="","",TODAY()-K123)</f>
        <v/>
      </c>
      <c r="Q123" s="62">
        <f ca="1">IF(A123="","",IF(OR(J123="Deal",J123="Lost"),"",IF(L123="","SET FOLLOW-UP",IF(L123&lt;=TODAY(),"FOLLOW-UP HARI INI","TERJADWAL"))))</f>
        <v/>
      </c>
    </row>
    <row r="124" spans="1:17">
      <c r="A124" s="68"/>
      <c r="B124" s="73"/>
      <c r="C124" s="68"/>
      <c r="D124" s="68"/>
      <c r="E124" s="68"/>
      <c r="F124" s="68"/>
      <c r="G124" s="68"/>
      <c r="H124" s="68"/>
      <c r="I124" s="79"/>
      <c r="J124" s="68"/>
      <c r="K124" s="73"/>
      <c r="L124" s="73"/>
      <c r="M124" s="68"/>
      <c r="N124" s="68"/>
      <c r="O124" s="68"/>
      <c r="P124" s="80" t="str">
        <f ca="1">IF(K124="","",TODAY()-K124)</f>
        <v/>
      </c>
      <c r="Q124" s="62">
        <f ca="1">IF(A124="","",IF(OR(J124="Deal",J124="Lost"),"",IF(L124="","SET FOLLOW-UP",IF(L124&lt;=TODAY(),"FOLLOW-UP HARI INI","TERJADWAL"))))</f>
        <v/>
      </c>
    </row>
    <row r="125" spans="1:17">
      <c r="A125" s="68"/>
      <c r="B125" s="73"/>
      <c r="C125" s="68"/>
      <c r="D125" s="68"/>
      <c r="E125" s="68"/>
      <c r="F125" s="68"/>
      <c r="G125" s="68"/>
      <c r="H125" s="68"/>
      <c r="I125" s="79"/>
      <c r="J125" s="68"/>
      <c r="K125" s="73"/>
      <c r="L125" s="73"/>
      <c r="M125" s="68"/>
      <c r="N125" s="68"/>
      <c r="O125" s="68"/>
      <c r="P125" s="80" t="str">
        <f ca="1">IF(K125="","",TODAY()-K125)</f>
        <v/>
      </c>
      <c r="Q125" s="62">
        <f ca="1">IF(A125="","",IF(OR(J125="Deal",J125="Lost"),"",IF(L125="","SET FOLLOW-UP",IF(L125&lt;=TODAY(),"FOLLOW-UP HARI INI","TERJADWAL"))))</f>
        <v/>
      </c>
    </row>
    <row r="126" spans="1:17">
      <c r="A126" s="68"/>
      <c r="B126" s="73"/>
      <c r="C126" s="68"/>
      <c r="D126" s="68"/>
      <c r="E126" s="68"/>
      <c r="F126" s="68"/>
      <c r="G126" s="68"/>
      <c r="H126" s="68"/>
      <c r="I126" s="79"/>
      <c r="J126" s="68"/>
      <c r="K126" s="73"/>
      <c r="L126" s="73"/>
      <c r="M126" s="68"/>
      <c r="N126" s="68"/>
      <c r="O126" s="68"/>
      <c r="P126" s="80" t="str">
        <f ca="1">IF(K126="","",TODAY()-K126)</f>
        <v/>
      </c>
      <c r="Q126" s="62">
        <f ca="1">IF(A126="","",IF(OR(J126="Deal",J126="Lost"),"",IF(L126="","SET FOLLOW-UP",IF(L126&lt;=TODAY(),"FOLLOW-UP HARI INI","TERJADWAL"))))</f>
        <v/>
      </c>
    </row>
    <row r="127" spans="1:17">
      <c r="A127" s="68"/>
      <c r="B127" s="73"/>
      <c r="C127" s="68"/>
      <c r="D127" s="68"/>
      <c r="E127" s="68"/>
      <c r="F127" s="68"/>
      <c r="G127" s="68"/>
      <c r="H127" s="68"/>
      <c r="I127" s="79"/>
      <c r="J127" s="68"/>
      <c r="K127" s="73"/>
      <c r="L127" s="73"/>
      <c r="M127" s="68"/>
      <c r="N127" s="68"/>
      <c r="O127" s="68"/>
      <c r="P127" s="80" t="str">
        <f ca="1">IF(K127="","",TODAY()-K127)</f>
        <v/>
      </c>
      <c r="Q127" s="62">
        <f ca="1">IF(A127="","",IF(OR(J127="Deal",J127="Lost"),"",IF(L127="","SET FOLLOW-UP",IF(L127&lt;=TODAY(),"FOLLOW-UP HARI INI","TERJADWAL"))))</f>
        <v/>
      </c>
    </row>
    <row r="128" spans="1:17">
      <c r="A128" s="68"/>
      <c r="B128" s="73"/>
      <c r="C128" s="68"/>
      <c r="D128" s="68"/>
      <c r="E128" s="68"/>
      <c r="F128" s="68"/>
      <c r="G128" s="68"/>
      <c r="H128" s="68"/>
      <c r="I128" s="79"/>
      <c r="J128" s="68"/>
      <c r="K128" s="73"/>
      <c r="L128" s="73"/>
      <c r="M128" s="68"/>
      <c r="N128" s="68"/>
      <c r="O128" s="68"/>
      <c r="P128" s="80" t="str">
        <f ca="1">IF(K128="","",TODAY()-K128)</f>
        <v/>
      </c>
      <c r="Q128" s="62">
        <f ca="1">IF(A128="","",IF(OR(J128="Deal",J128="Lost"),"",IF(L128="","SET FOLLOW-UP",IF(L128&lt;=TODAY(),"FOLLOW-UP HARI INI","TERJADWAL"))))</f>
        <v/>
      </c>
    </row>
    <row r="129" spans="1:17">
      <c r="A129" s="68"/>
      <c r="B129" s="73"/>
      <c r="C129" s="68"/>
      <c r="D129" s="68"/>
      <c r="E129" s="68"/>
      <c r="F129" s="68"/>
      <c r="G129" s="68"/>
      <c r="H129" s="68"/>
      <c r="I129" s="79"/>
      <c r="J129" s="68"/>
      <c r="K129" s="73"/>
      <c r="L129" s="73"/>
      <c r="M129" s="68"/>
      <c r="N129" s="68"/>
      <c r="O129" s="68"/>
      <c r="P129" s="80" t="str">
        <f ca="1">IF(K129="","",TODAY()-K129)</f>
        <v/>
      </c>
      <c r="Q129" s="62">
        <f ca="1">IF(A129="","",IF(OR(J129="Deal",J129="Lost"),"",IF(L129="","SET FOLLOW-UP",IF(L129&lt;=TODAY(),"FOLLOW-UP HARI INI","TERJADWAL"))))</f>
        <v/>
      </c>
    </row>
    <row r="130" spans="1:17">
      <c r="A130" s="68"/>
      <c r="B130" s="73"/>
      <c r="C130" s="68"/>
      <c r="D130" s="68"/>
      <c r="E130" s="68"/>
      <c r="F130" s="68"/>
      <c r="G130" s="68"/>
      <c r="H130" s="68"/>
      <c r="I130" s="79"/>
      <c r="J130" s="68"/>
      <c r="K130" s="73"/>
      <c r="L130" s="73"/>
      <c r="M130" s="68"/>
      <c r="N130" s="68"/>
      <c r="O130" s="68"/>
      <c r="P130" s="80" t="str">
        <f ca="1">IF(K130="","",TODAY()-K130)</f>
        <v/>
      </c>
      <c r="Q130" s="62">
        <f ca="1">IF(A130="","",IF(OR(J130="Deal",J130="Lost"),"",IF(L130="","SET FOLLOW-UP",IF(L130&lt;=TODAY(),"FOLLOW-UP HARI INI","TERJADWAL"))))</f>
        <v/>
      </c>
    </row>
    <row r="131" spans="1:17">
      <c r="A131" s="68"/>
      <c r="B131" s="73"/>
      <c r="C131" s="68"/>
      <c r="D131" s="68"/>
      <c r="E131" s="68"/>
      <c r="F131" s="68"/>
      <c r="G131" s="68"/>
      <c r="H131" s="68"/>
      <c r="I131" s="79"/>
      <c r="J131" s="68"/>
      <c r="K131" s="73"/>
      <c r="L131" s="73"/>
      <c r="M131" s="68"/>
      <c r="N131" s="68"/>
      <c r="O131" s="68"/>
      <c r="P131" s="80" t="str">
        <f ca="1">IF(K131="","",TODAY()-K131)</f>
        <v/>
      </c>
      <c r="Q131" s="62">
        <f ca="1">IF(A131="","",IF(OR(J131="Deal",J131="Lost"),"",IF(L131="","SET FOLLOW-UP",IF(L131&lt;=TODAY(),"FOLLOW-UP HARI INI","TERJADWAL"))))</f>
        <v/>
      </c>
    </row>
    <row r="132" spans="1:17">
      <c r="A132" s="68"/>
      <c r="B132" s="73"/>
      <c r="C132" s="68"/>
      <c r="D132" s="68"/>
      <c r="E132" s="68"/>
      <c r="F132" s="68"/>
      <c r="G132" s="68"/>
      <c r="H132" s="68"/>
      <c r="I132" s="79"/>
      <c r="J132" s="68"/>
      <c r="K132" s="73"/>
      <c r="L132" s="73"/>
      <c r="M132" s="68"/>
      <c r="N132" s="68"/>
      <c r="O132" s="68"/>
      <c r="P132" s="80" t="str">
        <f ca="1">IF(K132="","",TODAY()-K132)</f>
        <v/>
      </c>
      <c r="Q132" s="62">
        <f ca="1">IF(A132="","",IF(OR(J132="Deal",J132="Lost"),"",IF(L132="","SET FOLLOW-UP",IF(L132&lt;=TODAY(),"FOLLOW-UP HARI INI","TERJADWAL"))))</f>
        <v/>
      </c>
    </row>
    <row r="133" spans="1:17">
      <c r="A133" s="68"/>
      <c r="B133" s="73"/>
      <c r="C133" s="68"/>
      <c r="D133" s="68"/>
      <c r="E133" s="68"/>
      <c r="F133" s="68"/>
      <c r="G133" s="68"/>
      <c r="H133" s="68"/>
      <c r="I133" s="79"/>
      <c r="J133" s="68"/>
      <c r="K133" s="73"/>
      <c r="L133" s="73"/>
      <c r="M133" s="68"/>
      <c r="N133" s="68"/>
      <c r="O133" s="68"/>
      <c r="P133" s="80" t="str">
        <f ca="1">IF(K133="","",TODAY()-K133)</f>
        <v/>
      </c>
      <c r="Q133" s="62">
        <f ca="1">IF(A133="","",IF(OR(J133="Deal",J133="Lost"),"",IF(L133="","SET FOLLOW-UP",IF(L133&lt;=TODAY(),"FOLLOW-UP HARI INI","TERJADWAL"))))</f>
        <v/>
      </c>
    </row>
    <row r="134" spans="1:17">
      <c r="A134" s="68"/>
      <c r="B134" s="73"/>
      <c r="C134" s="68"/>
      <c r="D134" s="68"/>
      <c r="E134" s="68"/>
      <c r="F134" s="68"/>
      <c r="G134" s="68"/>
      <c r="H134" s="68"/>
      <c r="I134" s="79"/>
      <c r="J134" s="68"/>
      <c r="K134" s="73"/>
      <c r="L134" s="73"/>
      <c r="M134" s="68"/>
      <c r="N134" s="68"/>
      <c r="O134" s="68"/>
      <c r="P134" s="80" t="str">
        <f ca="1">IF(K134="","",TODAY()-K134)</f>
        <v/>
      </c>
      <c r="Q134" s="62">
        <f ca="1">IF(A134="","",IF(OR(J134="Deal",J134="Lost"),"",IF(L134="","SET FOLLOW-UP",IF(L134&lt;=TODAY(),"FOLLOW-UP HARI INI","TERJADWAL"))))</f>
        <v/>
      </c>
    </row>
    <row r="135" spans="1:17">
      <c r="A135" s="68"/>
      <c r="B135" s="73"/>
      <c r="C135" s="68"/>
      <c r="D135" s="68"/>
      <c r="E135" s="68"/>
      <c r="F135" s="68"/>
      <c r="G135" s="68"/>
      <c r="H135" s="68"/>
      <c r="I135" s="79"/>
      <c r="J135" s="68"/>
      <c r="K135" s="73"/>
      <c r="L135" s="73"/>
      <c r="M135" s="68"/>
      <c r="N135" s="68"/>
      <c r="O135" s="68"/>
      <c r="P135" s="80" t="str">
        <f ca="1">IF(K135="","",TODAY()-K135)</f>
        <v/>
      </c>
      <c r="Q135" s="62">
        <f ca="1">IF(A135="","",IF(OR(J135="Deal",J135="Lost"),"",IF(L135="","SET FOLLOW-UP",IF(L135&lt;=TODAY(),"FOLLOW-UP HARI INI","TERJADWAL"))))</f>
        <v/>
      </c>
    </row>
    <row r="136" spans="1:17">
      <c r="A136" s="68"/>
      <c r="B136" s="73"/>
      <c r="C136" s="68"/>
      <c r="D136" s="68"/>
      <c r="E136" s="68"/>
      <c r="F136" s="68"/>
      <c r="G136" s="68"/>
      <c r="H136" s="68"/>
      <c r="I136" s="79"/>
      <c r="J136" s="68"/>
      <c r="K136" s="73"/>
      <c r="L136" s="73"/>
      <c r="M136" s="68"/>
      <c r="N136" s="68"/>
      <c r="O136" s="68"/>
      <c r="P136" s="80" t="str">
        <f ca="1">IF(K136="","",TODAY()-K136)</f>
        <v/>
      </c>
      <c r="Q136" s="62">
        <f ca="1">IF(A136="","",IF(OR(J136="Deal",J136="Lost"),"",IF(L136="","SET FOLLOW-UP",IF(L136&lt;=TODAY(),"FOLLOW-UP HARI INI","TERJADWAL"))))</f>
        <v/>
      </c>
    </row>
    <row r="137" spans="1:17">
      <c r="A137" s="68"/>
      <c r="B137" s="73"/>
      <c r="C137" s="68"/>
      <c r="D137" s="68"/>
      <c r="E137" s="68"/>
      <c r="F137" s="68"/>
      <c r="G137" s="68"/>
      <c r="H137" s="68"/>
      <c r="I137" s="79"/>
      <c r="J137" s="68"/>
      <c r="K137" s="73"/>
      <c r="L137" s="73"/>
      <c r="M137" s="68"/>
      <c r="N137" s="68"/>
      <c r="O137" s="68"/>
      <c r="P137" s="80" t="str">
        <f ca="1">IF(K137="","",TODAY()-K137)</f>
        <v/>
      </c>
      <c r="Q137" s="62">
        <f ca="1">IF(A137="","",IF(OR(J137="Deal",J137="Lost"),"",IF(L137="","SET FOLLOW-UP",IF(L137&lt;=TODAY(),"FOLLOW-UP HARI INI","TERJADWAL"))))</f>
        <v/>
      </c>
    </row>
    <row r="138" spans="1:17">
      <c r="A138" s="68"/>
      <c r="B138" s="73"/>
      <c r="C138" s="68"/>
      <c r="D138" s="68"/>
      <c r="E138" s="68"/>
      <c r="F138" s="68"/>
      <c r="G138" s="68"/>
      <c r="H138" s="68"/>
      <c r="I138" s="79"/>
      <c r="J138" s="68"/>
      <c r="K138" s="73"/>
      <c r="L138" s="73"/>
      <c r="M138" s="68"/>
      <c r="N138" s="68"/>
      <c r="O138" s="68"/>
      <c r="P138" s="80" t="str">
        <f ca="1">IF(K138="","",TODAY()-K138)</f>
        <v/>
      </c>
      <c r="Q138" s="62">
        <f ca="1">IF(A138="","",IF(OR(J138="Deal",J138="Lost"),"",IF(L138="","SET FOLLOW-UP",IF(L138&lt;=TODAY(),"FOLLOW-UP HARI INI","TERJADWAL"))))</f>
        <v/>
      </c>
    </row>
    <row r="139" spans="1:17">
      <c r="A139" s="68"/>
      <c r="B139" s="73"/>
      <c r="C139" s="68"/>
      <c r="D139" s="68"/>
      <c r="E139" s="68"/>
      <c r="F139" s="68"/>
      <c r="G139" s="68"/>
      <c r="H139" s="68"/>
      <c r="I139" s="79"/>
      <c r="J139" s="68"/>
      <c r="K139" s="73"/>
      <c r="L139" s="73"/>
      <c r="M139" s="68"/>
      <c r="N139" s="68"/>
      <c r="O139" s="68"/>
      <c r="P139" s="80" t="str">
        <f ca="1">IF(K139="","",TODAY()-K139)</f>
        <v/>
      </c>
      <c r="Q139" s="62">
        <f ca="1">IF(A139="","",IF(OR(J139="Deal",J139="Lost"),"",IF(L139="","SET FOLLOW-UP",IF(L139&lt;=TODAY(),"FOLLOW-UP HARI INI","TERJADWAL"))))</f>
        <v/>
      </c>
    </row>
    <row r="140" spans="1:17">
      <c r="A140" s="68"/>
      <c r="B140" s="73"/>
      <c r="C140" s="68"/>
      <c r="D140" s="68"/>
      <c r="E140" s="68"/>
      <c r="F140" s="68"/>
      <c r="G140" s="68"/>
      <c r="H140" s="68"/>
      <c r="I140" s="79"/>
      <c r="J140" s="68"/>
      <c r="K140" s="73"/>
      <c r="L140" s="73"/>
      <c r="M140" s="68"/>
      <c r="N140" s="68"/>
      <c r="O140" s="68"/>
      <c r="P140" s="80" t="str">
        <f ca="1">IF(K140="","",TODAY()-K140)</f>
        <v/>
      </c>
      <c r="Q140" s="62">
        <f ca="1">IF(A140="","",IF(OR(J140="Deal",J140="Lost"),"",IF(L140="","SET FOLLOW-UP",IF(L140&lt;=TODAY(),"FOLLOW-UP HARI INI","TERJADWAL"))))</f>
        <v/>
      </c>
    </row>
    <row r="141" spans="1:17">
      <c r="A141" s="68"/>
      <c r="B141" s="73"/>
      <c r="C141" s="68"/>
      <c r="D141" s="68"/>
      <c r="E141" s="68"/>
      <c r="F141" s="68"/>
      <c r="G141" s="68"/>
      <c r="H141" s="68"/>
      <c r="I141" s="79"/>
      <c r="J141" s="68"/>
      <c r="K141" s="73"/>
      <c r="L141" s="73"/>
      <c r="M141" s="68"/>
      <c r="N141" s="68"/>
      <c r="O141" s="68"/>
      <c r="P141" s="80" t="str">
        <f ca="1">IF(K141="","",TODAY()-K141)</f>
        <v/>
      </c>
      <c r="Q141" s="62">
        <f ca="1">IF(A141="","",IF(OR(J141="Deal",J141="Lost"),"",IF(L141="","SET FOLLOW-UP",IF(L141&lt;=TODAY(),"FOLLOW-UP HARI INI","TERJADWAL"))))</f>
        <v/>
      </c>
    </row>
    <row r="142" spans="1:17">
      <c r="A142" s="68"/>
      <c r="B142" s="73"/>
      <c r="C142" s="68"/>
      <c r="D142" s="68"/>
      <c r="E142" s="68"/>
      <c r="F142" s="68"/>
      <c r="G142" s="68"/>
      <c r="H142" s="68"/>
      <c r="I142" s="79"/>
      <c r="J142" s="68"/>
      <c r="K142" s="73"/>
      <c r="L142" s="73"/>
      <c r="M142" s="68"/>
      <c r="N142" s="68"/>
      <c r="O142" s="68"/>
      <c r="P142" s="80" t="str">
        <f ca="1">IF(K142="","",TODAY()-K142)</f>
        <v/>
      </c>
      <c r="Q142" s="62">
        <f ca="1">IF(A142="","",IF(OR(J142="Deal",J142="Lost"),"",IF(L142="","SET FOLLOW-UP",IF(L142&lt;=TODAY(),"FOLLOW-UP HARI INI","TERJADWAL"))))</f>
        <v/>
      </c>
    </row>
    <row r="143" spans="1:17">
      <c r="A143" s="68"/>
      <c r="B143" s="73"/>
      <c r="C143" s="68"/>
      <c r="D143" s="68"/>
      <c r="E143" s="68"/>
      <c r="F143" s="68"/>
      <c r="G143" s="68"/>
      <c r="H143" s="68"/>
      <c r="I143" s="79"/>
      <c r="J143" s="68"/>
      <c r="K143" s="73"/>
      <c r="L143" s="73"/>
      <c r="M143" s="68"/>
      <c r="N143" s="68"/>
      <c r="O143" s="68"/>
      <c r="P143" s="80" t="str">
        <f ca="1">IF(K143="","",TODAY()-K143)</f>
        <v/>
      </c>
      <c r="Q143" s="62">
        <f ca="1">IF(A143="","",IF(OR(J143="Deal",J143="Lost"),"",IF(L143="","SET FOLLOW-UP",IF(L143&lt;=TODAY(),"FOLLOW-UP HARI INI","TERJADWAL"))))</f>
        <v/>
      </c>
    </row>
    <row r="144" spans="1:17">
      <c r="A144" s="68"/>
      <c r="B144" s="73"/>
      <c r="C144" s="68"/>
      <c r="D144" s="68"/>
      <c r="E144" s="68"/>
      <c r="F144" s="68"/>
      <c r="G144" s="68"/>
      <c r="H144" s="68"/>
      <c r="I144" s="79"/>
      <c r="J144" s="68"/>
      <c r="K144" s="73"/>
      <c r="L144" s="73"/>
      <c r="M144" s="68"/>
      <c r="N144" s="68"/>
      <c r="O144" s="68"/>
      <c r="P144" s="80" t="str">
        <f ca="1">IF(K144="","",TODAY()-K144)</f>
        <v/>
      </c>
      <c r="Q144" s="62">
        <f ca="1">IF(A144="","",IF(OR(J144="Deal",J144="Lost"),"",IF(L144="","SET FOLLOW-UP",IF(L144&lt;=TODAY(),"FOLLOW-UP HARI INI","TERJADWAL"))))</f>
        <v/>
      </c>
    </row>
    <row r="145" spans="1:17">
      <c r="A145" s="68"/>
      <c r="B145" s="73"/>
      <c r="C145" s="68"/>
      <c r="D145" s="68"/>
      <c r="E145" s="68"/>
      <c r="F145" s="68"/>
      <c r="G145" s="68"/>
      <c r="H145" s="68"/>
      <c r="I145" s="79"/>
      <c r="J145" s="68"/>
      <c r="K145" s="73"/>
      <c r="L145" s="73"/>
      <c r="M145" s="68"/>
      <c r="N145" s="68"/>
      <c r="O145" s="68"/>
      <c r="P145" s="80" t="str">
        <f ca="1">IF(K145="","",TODAY()-K145)</f>
        <v/>
      </c>
      <c r="Q145" s="62">
        <f ca="1">IF(A145="","",IF(OR(J145="Deal",J145="Lost"),"",IF(L145="","SET FOLLOW-UP",IF(L145&lt;=TODAY(),"FOLLOW-UP HARI INI","TERJADWAL"))))</f>
        <v/>
      </c>
    </row>
    <row r="146" spans="1:17">
      <c r="A146" s="68"/>
      <c r="B146" s="73"/>
      <c r="C146" s="68"/>
      <c r="D146" s="68"/>
      <c r="E146" s="68"/>
      <c r="F146" s="68"/>
      <c r="G146" s="68"/>
      <c r="H146" s="68"/>
      <c r="I146" s="79"/>
      <c r="J146" s="68"/>
      <c r="K146" s="73"/>
      <c r="L146" s="73"/>
      <c r="M146" s="68"/>
      <c r="N146" s="68"/>
      <c r="O146" s="68"/>
      <c r="P146" s="80" t="str">
        <f ca="1">IF(K146="","",TODAY()-K146)</f>
        <v/>
      </c>
      <c r="Q146" s="62">
        <f ca="1">IF(A146="","",IF(OR(J146="Deal",J146="Lost"),"",IF(L146="","SET FOLLOW-UP",IF(L146&lt;=TODAY(),"FOLLOW-UP HARI INI","TERJADWAL"))))</f>
        <v/>
      </c>
    </row>
    <row r="147" spans="1:17">
      <c r="A147" s="68"/>
      <c r="B147" s="73"/>
      <c r="C147" s="68"/>
      <c r="D147" s="68"/>
      <c r="E147" s="68"/>
      <c r="F147" s="68"/>
      <c r="G147" s="68"/>
      <c r="H147" s="68"/>
      <c r="I147" s="79"/>
      <c r="J147" s="68"/>
      <c r="K147" s="73"/>
      <c r="L147" s="73"/>
      <c r="M147" s="68"/>
      <c r="N147" s="68"/>
      <c r="O147" s="68"/>
      <c r="P147" s="80" t="str">
        <f ca="1">IF(K147="","",TODAY()-K147)</f>
        <v/>
      </c>
      <c r="Q147" s="62">
        <f ca="1">IF(A147="","",IF(OR(J147="Deal",J147="Lost"),"",IF(L147="","SET FOLLOW-UP",IF(L147&lt;=TODAY(),"FOLLOW-UP HARI INI","TERJADWAL"))))</f>
        <v/>
      </c>
    </row>
    <row r="148" spans="1:17">
      <c r="A148" s="68"/>
      <c r="B148" s="73"/>
      <c r="C148" s="68"/>
      <c r="D148" s="68"/>
      <c r="E148" s="68"/>
      <c r="F148" s="68"/>
      <c r="G148" s="68"/>
      <c r="H148" s="68"/>
      <c r="I148" s="79"/>
      <c r="J148" s="68"/>
      <c r="K148" s="73"/>
      <c r="L148" s="73"/>
      <c r="M148" s="68"/>
      <c r="N148" s="68"/>
      <c r="O148" s="68"/>
      <c r="P148" s="80" t="str">
        <f ca="1">IF(K148="","",TODAY()-K148)</f>
        <v/>
      </c>
      <c r="Q148" s="62">
        <f ca="1">IF(A148="","",IF(OR(J148="Deal",J148="Lost"),"",IF(L148="","SET FOLLOW-UP",IF(L148&lt;=TODAY(),"FOLLOW-UP HARI INI","TERJADWAL"))))</f>
        <v/>
      </c>
    </row>
    <row r="149" spans="1:17">
      <c r="A149" s="68"/>
      <c r="B149" s="73"/>
      <c r="C149" s="68"/>
      <c r="D149" s="68"/>
      <c r="E149" s="68"/>
      <c r="F149" s="68"/>
      <c r="G149" s="68"/>
      <c r="H149" s="68"/>
      <c r="I149" s="79"/>
      <c r="J149" s="68"/>
      <c r="K149" s="73"/>
      <c r="L149" s="73"/>
      <c r="M149" s="68"/>
      <c r="N149" s="68"/>
      <c r="O149" s="68"/>
      <c r="P149" s="80" t="str">
        <f ca="1">IF(K149="","",TODAY()-K149)</f>
        <v/>
      </c>
      <c r="Q149" s="62">
        <f ca="1">IF(A149="","",IF(OR(J149="Deal",J149="Lost"),"",IF(L149="","SET FOLLOW-UP",IF(L149&lt;=TODAY(),"FOLLOW-UP HARI INI","TERJADWAL"))))</f>
        <v/>
      </c>
    </row>
    <row r="150" spans="1:17">
      <c r="A150" s="68"/>
      <c r="B150" s="73"/>
      <c r="C150" s="68"/>
      <c r="D150" s="68"/>
      <c r="E150" s="68"/>
      <c r="F150" s="68"/>
      <c r="G150" s="68"/>
      <c r="H150" s="68"/>
      <c r="I150" s="79"/>
      <c r="J150" s="68"/>
      <c r="K150" s="73"/>
      <c r="L150" s="73"/>
      <c r="M150" s="68"/>
      <c r="N150" s="68"/>
      <c r="O150" s="68"/>
      <c r="P150" s="80" t="str">
        <f ca="1">IF(K150="","",TODAY()-K150)</f>
        <v/>
      </c>
      <c r="Q150" s="62">
        <f ca="1">IF(A150="","",IF(OR(J150="Deal",J150="Lost"),"",IF(L150="","SET FOLLOW-UP",IF(L150&lt;=TODAY(),"FOLLOW-UP HARI INI","TERJADWAL"))))</f>
        <v/>
      </c>
    </row>
    <row r="151" spans="1:17">
      <c r="A151" s="68"/>
      <c r="B151" s="73"/>
      <c r="C151" s="68"/>
      <c r="D151" s="68"/>
      <c r="E151" s="68"/>
      <c r="F151" s="68"/>
      <c r="G151" s="68"/>
      <c r="H151" s="68"/>
      <c r="I151" s="79"/>
      <c r="J151" s="68"/>
      <c r="K151" s="73"/>
      <c r="L151" s="73"/>
      <c r="M151" s="68"/>
      <c r="N151" s="68"/>
      <c r="O151" s="68"/>
      <c r="P151" s="80" t="str">
        <f ca="1">IF(K151="","",TODAY()-K151)</f>
        <v/>
      </c>
      <c r="Q151" s="62">
        <f ca="1">IF(A151="","",IF(OR(J151="Deal",J151="Lost"),"",IF(L151="","SET FOLLOW-UP",IF(L151&lt;=TODAY(),"FOLLOW-UP HARI INI","TERJADWAL"))))</f>
        <v/>
      </c>
    </row>
    <row r="152" spans="1:17">
      <c r="A152" s="68"/>
      <c r="B152" s="73"/>
      <c r="C152" s="68"/>
      <c r="D152" s="68"/>
      <c r="E152" s="68"/>
      <c r="F152" s="68"/>
      <c r="G152" s="68"/>
      <c r="H152" s="68"/>
      <c r="I152" s="79"/>
      <c r="J152" s="68"/>
      <c r="K152" s="73"/>
      <c r="L152" s="73"/>
      <c r="M152" s="68"/>
      <c r="N152" s="68"/>
      <c r="O152" s="68"/>
      <c r="P152" s="80" t="str">
        <f ca="1">IF(K152="","",TODAY()-K152)</f>
        <v/>
      </c>
      <c r="Q152" s="62">
        <f ca="1">IF(A152="","",IF(OR(J152="Deal",J152="Lost"),"",IF(L152="","SET FOLLOW-UP",IF(L152&lt;=TODAY(),"FOLLOW-UP HARI INI","TERJADWAL"))))</f>
        <v/>
      </c>
    </row>
    <row r="153" spans="1:17">
      <c r="A153" s="68"/>
      <c r="B153" s="73"/>
      <c r="C153" s="68"/>
      <c r="D153" s="68"/>
      <c r="E153" s="68"/>
      <c r="F153" s="68"/>
      <c r="G153" s="68"/>
      <c r="H153" s="68"/>
      <c r="I153" s="79"/>
      <c r="J153" s="68"/>
      <c r="K153" s="73"/>
      <c r="L153" s="73"/>
      <c r="M153" s="68"/>
      <c r="N153" s="68"/>
      <c r="O153" s="68"/>
      <c r="P153" s="80" t="str">
        <f ca="1">IF(K153="","",TODAY()-K153)</f>
        <v/>
      </c>
      <c r="Q153" s="62">
        <f ca="1">IF(A153="","",IF(OR(J153="Deal",J153="Lost"),"",IF(L153="","SET FOLLOW-UP",IF(L153&lt;=TODAY(),"FOLLOW-UP HARI INI","TERJADWAL"))))</f>
        <v/>
      </c>
    </row>
    <row r="154" spans="1:17">
      <c r="A154" s="68"/>
      <c r="B154" s="73"/>
      <c r="C154" s="68"/>
      <c r="D154" s="68"/>
      <c r="E154" s="68"/>
      <c r="F154" s="68"/>
      <c r="G154" s="68"/>
      <c r="H154" s="68"/>
      <c r="I154" s="79"/>
      <c r="J154" s="68"/>
      <c r="K154" s="73"/>
      <c r="L154" s="73"/>
      <c r="M154" s="68"/>
      <c r="N154" s="68"/>
      <c r="O154" s="68"/>
      <c r="P154" s="80" t="str">
        <f ca="1">IF(K154="","",TODAY()-K154)</f>
        <v/>
      </c>
      <c r="Q154" s="62">
        <f ca="1">IF(A154="","",IF(OR(J154="Deal",J154="Lost"),"",IF(L154="","SET FOLLOW-UP",IF(L154&lt;=TODAY(),"FOLLOW-UP HARI INI","TERJADWAL"))))</f>
        <v/>
      </c>
    </row>
    <row r="155" spans="1:17">
      <c r="A155" s="68"/>
      <c r="B155" s="73"/>
      <c r="C155" s="68"/>
      <c r="D155" s="68"/>
      <c r="E155" s="68"/>
      <c r="F155" s="68"/>
      <c r="G155" s="68"/>
      <c r="H155" s="68"/>
      <c r="I155" s="79"/>
      <c r="J155" s="68"/>
      <c r="K155" s="73"/>
      <c r="L155" s="73"/>
      <c r="M155" s="68"/>
      <c r="N155" s="68"/>
      <c r="O155" s="68"/>
      <c r="P155" s="80" t="str">
        <f ca="1">IF(K155="","",TODAY()-K155)</f>
        <v/>
      </c>
      <c r="Q155" s="62">
        <f ca="1">IF(A155="","",IF(OR(J155="Deal",J155="Lost"),"",IF(L155="","SET FOLLOW-UP",IF(L155&lt;=TODAY(),"FOLLOW-UP HARI INI","TERJADWAL"))))</f>
        <v/>
      </c>
    </row>
    <row r="156" spans="1:17">
      <c r="A156" s="68"/>
      <c r="B156" s="73"/>
      <c r="C156" s="68"/>
      <c r="D156" s="68"/>
      <c r="E156" s="68"/>
      <c r="F156" s="68"/>
      <c r="G156" s="68"/>
      <c r="H156" s="68"/>
      <c r="I156" s="79"/>
      <c r="J156" s="68"/>
      <c r="K156" s="73"/>
      <c r="L156" s="73"/>
      <c r="M156" s="68"/>
      <c r="N156" s="68"/>
      <c r="O156" s="68"/>
      <c r="P156" s="80" t="str">
        <f ca="1">IF(K156="","",TODAY()-K156)</f>
        <v/>
      </c>
      <c r="Q156" s="62">
        <f ca="1">IF(A156="","",IF(OR(J156="Deal",J156="Lost"),"",IF(L156="","SET FOLLOW-UP",IF(L156&lt;=TODAY(),"FOLLOW-UP HARI INI","TERJADWAL"))))</f>
        <v/>
      </c>
    </row>
    <row r="157" spans="1:17">
      <c r="A157" s="68"/>
      <c r="B157" s="73"/>
      <c r="C157" s="68"/>
      <c r="D157" s="68"/>
      <c r="E157" s="68"/>
      <c r="F157" s="68"/>
      <c r="G157" s="68"/>
      <c r="H157" s="68"/>
      <c r="I157" s="79"/>
      <c r="J157" s="68"/>
      <c r="K157" s="73"/>
      <c r="L157" s="73"/>
      <c r="M157" s="68"/>
      <c r="N157" s="68"/>
      <c r="O157" s="68"/>
      <c r="P157" s="80" t="str">
        <f ca="1">IF(K157="","",TODAY()-K157)</f>
        <v/>
      </c>
      <c r="Q157" s="62">
        <f ca="1">IF(A157="","",IF(OR(J157="Deal",J157="Lost"),"",IF(L157="","SET FOLLOW-UP",IF(L157&lt;=TODAY(),"FOLLOW-UP HARI INI","TERJADWAL"))))</f>
        <v/>
      </c>
    </row>
    <row r="158" spans="1:17">
      <c r="A158" s="68"/>
      <c r="B158" s="73"/>
      <c r="C158" s="68"/>
      <c r="D158" s="68"/>
      <c r="E158" s="68"/>
      <c r="F158" s="68"/>
      <c r="G158" s="68"/>
      <c r="H158" s="68"/>
      <c r="I158" s="79"/>
      <c r="J158" s="68"/>
      <c r="K158" s="73"/>
      <c r="L158" s="73"/>
      <c r="M158" s="68"/>
      <c r="N158" s="68"/>
      <c r="O158" s="68"/>
      <c r="P158" s="80" t="str">
        <f ca="1">IF(K158="","",TODAY()-K158)</f>
        <v/>
      </c>
      <c r="Q158" s="62">
        <f ca="1">IF(A158="","",IF(OR(J158="Deal",J158="Lost"),"",IF(L158="","SET FOLLOW-UP",IF(L158&lt;=TODAY(),"FOLLOW-UP HARI INI","TERJADWAL"))))</f>
        <v/>
      </c>
    </row>
    <row r="159" spans="1:17">
      <c r="A159" s="68"/>
      <c r="B159" s="73"/>
      <c r="C159" s="68"/>
      <c r="D159" s="68"/>
      <c r="E159" s="68"/>
      <c r="F159" s="68"/>
      <c r="G159" s="68"/>
      <c r="H159" s="68"/>
      <c r="I159" s="79"/>
      <c r="J159" s="68"/>
      <c r="K159" s="73"/>
      <c r="L159" s="73"/>
      <c r="M159" s="68"/>
      <c r="N159" s="68"/>
      <c r="O159" s="68"/>
      <c r="P159" s="80" t="str">
        <f ca="1">IF(K159="","",TODAY()-K159)</f>
        <v/>
      </c>
      <c r="Q159" s="62">
        <f ca="1">IF(A159="","",IF(OR(J159="Deal",J159="Lost"),"",IF(L159="","SET FOLLOW-UP",IF(L159&lt;=TODAY(),"FOLLOW-UP HARI INI","TERJADWAL"))))</f>
        <v/>
      </c>
    </row>
    <row r="160" spans="1:17">
      <c r="A160" s="68"/>
      <c r="B160" s="73"/>
      <c r="C160" s="68"/>
      <c r="D160" s="68"/>
      <c r="E160" s="68"/>
      <c r="F160" s="68"/>
      <c r="G160" s="68"/>
      <c r="H160" s="68"/>
      <c r="I160" s="79"/>
      <c r="J160" s="68"/>
      <c r="K160" s="73"/>
      <c r="L160" s="73"/>
      <c r="M160" s="68"/>
      <c r="N160" s="68"/>
      <c r="O160" s="68"/>
      <c r="P160" s="80" t="str">
        <f ca="1">IF(K160="","",TODAY()-K160)</f>
        <v/>
      </c>
      <c r="Q160" s="62">
        <f ca="1">IF(A160="","",IF(OR(J160="Deal",J160="Lost"),"",IF(L160="","SET FOLLOW-UP",IF(L160&lt;=TODAY(),"FOLLOW-UP HARI INI","TERJADWAL"))))</f>
        <v/>
      </c>
    </row>
    <row r="161" spans="1:17">
      <c r="A161" s="68"/>
      <c r="B161" s="73"/>
      <c r="C161" s="68"/>
      <c r="D161" s="68"/>
      <c r="E161" s="68"/>
      <c r="F161" s="68"/>
      <c r="G161" s="68"/>
      <c r="H161" s="68"/>
      <c r="I161" s="79"/>
      <c r="J161" s="68"/>
      <c r="K161" s="73"/>
      <c r="L161" s="73"/>
      <c r="M161" s="68"/>
      <c r="N161" s="68"/>
      <c r="O161" s="68"/>
      <c r="P161" s="80" t="str">
        <f ca="1">IF(K161="","",TODAY()-K161)</f>
        <v/>
      </c>
      <c r="Q161" s="62">
        <f ca="1">IF(A161="","",IF(OR(J161="Deal",J161="Lost"),"",IF(L161="","SET FOLLOW-UP",IF(L161&lt;=TODAY(),"FOLLOW-UP HARI INI","TERJADWAL"))))</f>
        <v/>
      </c>
    </row>
    <row r="162" spans="1:17">
      <c r="A162" s="68"/>
      <c r="B162" s="73"/>
      <c r="C162" s="68"/>
      <c r="D162" s="68"/>
      <c r="E162" s="68"/>
      <c r="F162" s="68"/>
      <c r="G162" s="68"/>
      <c r="H162" s="68"/>
      <c r="I162" s="79"/>
      <c r="J162" s="68"/>
      <c r="K162" s="73"/>
      <c r="L162" s="73"/>
      <c r="M162" s="68"/>
      <c r="N162" s="68"/>
      <c r="O162" s="68"/>
      <c r="P162" s="80" t="str">
        <f ca="1">IF(K162="","",TODAY()-K162)</f>
        <v/>
      </c>
      <c r="Q162" s="62">
        <f ca="1">IF(A162="","",IF(OR(J162="Deal",J162="Lost"),"",IF(L162="","SET FOLLOW-UP",IF(L162&lt;=TODAY(),"FOLLOW-UP HARI INI","TERJADWAL"))))</f>
        <v/>
      </c>
    </row>
    <row r="163" spans="1:17">
      <c r="A163" s="68"/>
      <c r="B163" s="73"/>
      <c r="C163" s="68"/>
      <c r="D163" s="68"/>
      <c r="E163" s="68"/>
      <c r="F163" s="68"/>
      <c r="G163" s="68"/>
      <c r="H163" s="68"/>
      <c r="I163" s="79"/>
      <c r="J163" s="68"/>
      <c r="K163" s="73"/>
      <c r="L163" s="73"/>
      <c r="M163" s="68"/>
      <c r="N163" s="68"/>
      <c r="O163" s="68"/>
      <c r="P163" s="80" t="str">
        <f ca="1">IF(K163="","",TODAY()-K163)</f>
        <v/>
      </c>
      <c r="Q163" s="62">
        <f ca="1">IF(A163="","",IF(OR(J163="Deal",J163="Lost"),"",IF(L163="","SET FOLLOW-UP",IF(L163&lt;=TODAY(),"FOLLOW-UP HARI INI","TERJADWAL"))))</f>
        <v/>
      </c>
    </row>
    <row r="164" spans="1:17">
      <c r="A164" s="68"/>
      <c r="B164" s="73"/>
      <c r="C164" s="68"/>
      <c r="D164" s="68"/>
      <c r="E164" s="68"/>
      <c r="F164" s="68"/>
      <c r="G164" s="68"/>
      <c r="H164" s="68"/>
      <c r="I164" s="79"/>
      <c r="J164" s="68"/>
      <c r="K164" s="73"/>
      <c r="L164" s="73"/>
      <c r="M164" s="68"/>
      <c r="N164" s="68"/>
      <c r="O164" s="68"/>
      <c r="P164" s="80" t="str">
        <f ca="1">IF(K164="","",TODAY()-K164)</f>
        <v/>
      </c>
      <c r="Q164" s="62">
        <f ca="1">IF(A164="","",IF(OR(J164="Deal",J164="Lost"),"",IF(L164="","SET FOLLOW-UP",IF(L164&lt;=TODAY(),"FOLLOW-UP HARI INI","TERJADWAL"))))</f>
        <v/>
      </c>
    </row>
    <row r="165" spans="1:17">
      <c r="A165" s="68"/>
      <c r="B165" s="73"/>
      <c r="C165" s="68"/>
      <c r="D165" s="68"/>
      <c r="E165" s="68"/>
      <c r="F165" s="68"/>
      <c r="G165" s="68"/>
      <c r="H165" s="68"/>
      <c r="I165" s="79"/>
      <c r="J165" s="68"/>
      <c r="K165" s="73"/>
      <c r="L165" s="73"/>
      <c r="M165" s="68"/>
      <c r="N165" s="68"/>
      <c r="O165" s="68"/>
      <c r="P165" s="80" t="str">
        <f ca="1">IF(K165="","",TODAY()-K165)</f>
        <v/>
      </c>
      <c r="Q165" s="62">
        <f ca="1">IF(A165="","",IF(OR(J165="Deal",J165="Lost"),"",IF(L165="","SET FOLLOW-UP",IF(L165&lt;=TODAY(),"FOLLOW-UP HARI INI","TERJADWAL"))))</f>
        <v/>
      </c>
    </row>
    <row r="166" spans="1:17">
      <c r="A166" s="68"/>
      <c r="B166" s="73"/>
      <c r="C166" s="68"/>
      <c r="D166" s="68"/>
      <c r="E166" s="68"/>
      <c r="F166" s="68"/>
      <c r="G166" s="68"/>
      <c r="H166" s="68"/>
      <c r="I166" s="79"/>
      <c r="J166" s="68"/>
      <c r="K166" s="73"/>
      <c r="L166" s="73"/>
      <c r="M166" s="68"/>
      <c r="N166" s="68"/>
      <c r="O166" s="68"/>
      <c r="P166" s="80" t="str">
        <f ca="1">IF(K166="","",TODAY()-K166)</f>
        <v/>
      </c>
      <c r="Q166" s="62">
        <f ca="1">IF(A166="","",IF(OR(J166="Deal",J166="Lost"),"",IF(L166="","SET FOLLOW-UP",IF(L166&lt;=TODAY(),"FOLLOW-UP HARI INI","TERJADWAL"))))</f>
        <v/>
      </c>
    </row>
    <row r="167" spans="1:17">
      <c r="A167" s="68"/>
      <c r="B167" s="73"/>
      <c r="C167" s="68"/>
      <c r="D167" s="68"/>
      <c r="E167" s="68"/>
      <c r="F167" s="68"/>
      <c r="G167" s="68"/>
      <c r="H167" s="68"/>
      <c r="I167" s="79"/>
      <c r="J167" s="68"/>
      <c r="K167" s="73"/>
      <c r="L167" s="73"/>
      <c r="M167" s="68"/>
      <c r="N167" s="68"/>
      <c r="O167" s="68"/>
      <c r="P167" s="80" t="str">
        <f ca="1">IF(K167="","",TODAY()-K167)</f>
        <v/>
      </c>
      <c r="Q167" s="62">
        <f ca="1">IF(A167="","",IF(OR(J167="Deal",J167="Lost"),"",IF(L167="","SET FOLLOW-UP",IF(L167&lt;=TODAY(),"FOLLOW-UP HARI INI","TERJADWAL"))))</f>
        <v/>
      </c>
    </row>
    <row r="168" spans="1:17">
      <c r="A168" s="68"/>
      <c r="B168" s="73"/>
      <c r="C168" s="68"/>
      <c r="D168" s="68"/>
      <c r="E168" s="68"/>
      <c r="F168" s="68"/>
      <c r="G168" s="68"/>
      <c r="H168" s="68"/>
      <c r="I168" s="79"/>
      <c r="J168" s="68"/>
      <c r="K168" s="73"/>
      <c r="L168" s="73"/>
      <c r="M168" s="68"/>
      <c r="N168" s="68"/>
      <c r="O168" s="68"/>
      <c r="P168" s="80" t="str">
        <f ca="1">IF(K168="","",TODAY()-K168)</f>
        <v/>
      </c>
      <c r="Q168" s="62">
        <f ca="1">IF(A168="","",IF(OR(J168="Deal",J168="Lost"),"",IF(L168="","SET FOLLOW-UP",IF(L168&lt;=TODAY(),"FOLLOW-UP HARI INI","TERJADWAL"))))</f>
        <v/>
      </c>
    </row>
    <row r="169" spans="1:17">
      <c r="A169" s="68"/>
      <c r="B169" s="73"/>
      <c r="C169" s="68"/>
      <c r="D169" s="68"/>
      <c r="E169" s="68"/>
      <c r="F169" s="68"/>
      <c r="G169" s="68"/>
      <c r="H169" s="68"/>
      <c r="I169" s="79"/>
      <c r="J169" s="68"/>
      <c r="K169" s="73"/>
      <c r="L169" s="73"/>
      <c r="M169" s="68"/>
      <c r="N169" s="68"/>
      <c r="O169" s="68"/>
      <c r="P169" s="80" t="str">
        <f ca="1">IF(K169="","",TODAY()-K169)</f>
        <v/>
      </c>
      <c r="Q169" s="62">
        <f ca="1">IF(A169="","",IF(OR(J169="Deal",J169="Lost"),"",IF(L169="","SET FOLLOW-UP",IF(L169&lt;=TODAY(),"FOLLOW-UP HARI INI","TERJADWAL"))))</f>
        <v/>
      </c>
    </row>
    <row r="170" spans="1:17">
      <c r="A170" s="68"/>
      <c r="B170" s="73"/>
      <c r="C170" s="68"/>
      <c r="D170" s="68"/>
      <c r="E170" s="68"/>
      <c r="F170" s="68"/>
      <c r="G170" s="68"/>
      <c r="H170" s="68"/>
      <c r="I170" s="79"/>
      <c r="J170" s="68"/>
      <c r="K170" s="73"/>
      <c r="L170" s="73"/>
      <c r="M170" s="68"/>
      <c r="N170" s="68"/>
      <c r="O170" s="68"/>
      <c r="P170" s="80" t="str">
        <f ca="1">IF(K170="","",TODAY()-K170)</f>
        <v/>
      </c>
      <c r="Q170" s="62">
        <f ca="1">IF(A170="","",IF(OR(J170="Deal",J170="Lost"),"",IF(L170="","SET FOLLOW-UP",IF(L170&lt;=TODAY(),"FOLLOW-UP HARI INI","TERJADWAL"))))</f>
        <v/>
      </c>
    </row>
    <row r="171" spans="1:17">
      <c r="A171" s="68"/>
      <c r="B171" s="73"/>
      <c r="C171" s="68"/>
      <c r="D171" s="68"/>
      <c r="E171" s="68"/>
      <c r="F171" s="68"/>
      <c r="G171" s="68"/>
      <c r="H171" s="68"/>
      <c r="I171" s="79"/>
      <c r="J171" s="68"/>
      <c r="K171" s="73"/>
      <c r="L171" s="73"/>
      <c r="M171" s="68"/>
      <c r="N171" s="68"/>
      <c r="O171" s="68"/>
      <c r="P171" s="80" t="str">
        <f ca="1">IF(K171="","",TODAY()-K171)</f>
        <v/>
      </c>
      <c r="Q171" s="62">
        <f ca="1">IF(A171="","",IF(OR(J171="Deal",J171="Lost"),"",IF(L171="","SET FOLLOW-UP",IF(L171&lt;=TODAY(),"FOLLOW-UP HARI INI","TERJADWAL"))))</f>
        <v/>
      </c>
    </row>
    <row r="172" spans="1:17">
      <c r="A172" s="68"/>
      <c r="B172" s="73"/>
      <c r="C172" s="68"/>
      <c r="D172" s="68"/>
      <c r="E172" s="68"/>
      <c r="F172" s="68"/>
      <c r="G172" s="68"/>
      <c r="H172" s="68"/>
      <c r="I172" s="79"/>
      <c r="J172" s="68"/>
      <c r="K172" s="73"/>
      <c r="L172" s="73"/>
      <c r="M172" s="68"/>
      <c r="N172" s="68"/>
      <c r="O172" s="68"/>
      <c r="P172" s="80" t="str">
        <f ca="1">IF(K172="","",TODAY()-K172)</f>
        <v/>
      </c>
      <c r="Q172" s="62">
        <f ca="1">IF(A172="","",IF(OR(J172="Deal",J172="Lost"),"",IF(L172="","SET FOLLOW-UP",IF(L172&lt;=TODAY(),"FOLLOW-UP HARI INI","TERJADWAL"))))</f>
        <v/>
      </c>
    </row>
    <row r="173" spans="1:17">
      <c r="A173" s="68"/>
      <c r="B173" s="73"/>
      <c r="C173" s="68"/>
      <c r="D173" s="68"/>
      <c r="E173" s="68"/>
      <c r="F173" s="68"/>
      <c r="G173" s="68"/>
      <c r="H173" s="68"/>
      <c r="I173" s="79"/>
      <c r="J173" s="68"/>
      <c r="K173" s="73"/>
      <c r="L173" s="73"/>
      <c r="M173" s="68"/>
      <c r="N173" s="68"/>
      <c r="O173" s="68"/>
      <c r="P173" s="80" t="str">
        <f ca="1">IF(K173="","",TODAY()-K173)</f>
        <v/>
      </c>
      <c r="Q173" s="62">
        <f ca="1">IF(A173="","",IF(OR(J173="Deal",J173="Lost"),"",IF(L173="","SET FOLLOW-UP",IF(L173&lt;=TODAY(),"FOLLOW-UP HARI INI","TERJADWAL"))))</f>
        <v/>
      </c>
    </row>
    <row r="174" spans="1:17">
      <c r="A174" s="68"/>
      <c r="B174" s="73"/>
      <c r="C174" s="68"/>
      <c r="D174" s="68"/>
      <c r="E174" s="68"/>
      <c r="F174" s="68"/>
      <c r="G174" s="68"/>
      <c r="H174" s="68"/>
      <c r="I174" s="79"/>
      <c r="J174" s="68"/>
      <c r="K174" s="73"/>
      <c r="L174" s="73"/>
      <c r="M174" s="68"/>
      <c r="N174" s="68"/>
      <c r="O174" s="68"/>
      <c r="P174" s="80" t="str">
        <f ca="1">IF(K174="","",TODAY()-K174)</f>
        <v/>
      </c>
      <c r="Q174" s="62">
        <f ca="1">IF(A174="","",IF(OR(J174="Deal",J174="Lost"),"",IF(L174="","SET FOLLOW-UP",IF(L174&lt;=TODAY(),"FOLLOW-UP HARI INI","TERJADWAL"))))</f>
        <v/>
      </c>
    </row>
    <row r="175" spans="1:17">
      <c r="A175" s="68"/>
      <c r="B175" s="73"/>
      <c r="C175" s="68"/>
      <c r="D175" s="68"/>
      <c r="E175" s="68"/>
      <c r="F175" s="68"/>
      <c r="G175" s="68"/>
      <c r="H175" s="68"/>
      <c r="I175" s="79"/>
      <c r="J175" s="68"/>
      <c r="K175" s="73"/>
      <c r="L175" s="73"/>
      <c r="M175" s="68"/>
      <c r="N175" s="68"/>
      <c r="O175" s="68"/>
      <c r="P175" s="80" t="str">
        <f ca="1">IF(K175="","",TODAY()-K175)</f>
        <v/>
      </c>
      <c r="Q175" s="62">
        <f ca="1">IF(A175="","",IF(OR(J175="Deal",J175="Lost"),"",IF(L175="","SET FOLLOW-UP",IF(L175&lt;=TODAY(),"FOLLOW-UP HARI INI","TERJADWAL"))))</f>
        <v/>
      </c>
    </row>
    <row r="176" spans="1:17">
      <c r="A176" s="68"/>
      <c r="B176" s="73"/>
      <c r="C176" s="68"/>
      <c r="D176" s="68"/>
      <c r="E176" s="68"/>
      <c r="F176" s="68"/>
      <c r="G176" s="68"/>
      <c r="H176" s="68"/>
      <c r="I176" s="79"/>
      <c r="J176" s="68"/>
      <c r="K176" s="73"/>
      <c r="L176" s="73"/>
      <c r="M176" s="68"/>
      <c r="N176" s="68"/>
      <c r="O176" s="68"/>
      <c r="P176" s="80" t="str">
        <f ca="1">IF(K176="","",TODAY()-K176)</f>
        <v/>
      </c>
      <c r="Q176" s="62">
        <f ca="1">IF(A176="","",IF(OR(J176="Deal",J176="Lost"),"",IF(L176="","SET FOLLOW-UP",IF(L176&lt;=TODAY(),"FOLLOW-UP HARI INI","TERJADWAL"))))</f>
        <v/>
      </c>
    </row>
    <row r="177" spans="1:17">
      <c r="A177" s="68"/>
      <c r="B177" s="73"/>
      <c r="C177" s="68"/>
      <c r="D177" s="68"/>
      <c r="E177" s="68"/>
      <c r="F177" s="68"/>
      <c r="G177" s="68"/>
      <c r="H177" s="68"/>
      <c r="I177" s="79"/>
      <c r="J177" s="68"/>
      <c r="K177" s="73"/>
      <c r="L177" s="73"/>
      <c r="M177" s="68"/>
      <c r="N177" s="68"/>
      <c r="O177" s="68"/>
      <c r="P177" s="80" t="str">
        <f ca="1">IF(K177="","",TODAY()-K177)</f>
        <v/>
      </c>
      <c r="Q177" s="62">
        <f ca="1">IF(A177="","",IF(OR(J177="Deal",J177="Lost"),"",IF(L177="","SET FOLLOW-UP",IF(L177&lt;=TODAY(),"FOLLOW-UP HARI INI","TERJADWAL"))))</f>
        <v/>
      </c>
    </row>
    <row r="178" spans="1:17">
      <c r="A178" s="68"/>
      <c r="B178" s="73"/>
      <c r="C178" s="68"/>
      <c r="D178" s="68"/>
      <c r="E178" s="68"/>
      <c r="F178" s="68"/>
      <c r="G178" s="68"/>
      <c r="H178" s="68"/>
      <c r="I178" s="79"/>
      <c r="J178" s="68"/>
      <c r="K178" s="73"/>
      <c r="L178" s="73"/>
      <c r="M178" s="68"/>
      <c r="N178" s="68"/>
      <c r="O178" s="68"/>
      <c r="P178" s="80" t="str">
        <f ca="1">IF(K178="","",TODAY()-K178)</f>
        <v/>
      </c>
      <c r="Q178" s="62">
        <f ca="1">IF(A178="","",IF(OR(J178="Deal",J178="Lost"),"",IF(L178="","SET FOLLOW-UP",IF(L178&lt;=TODAY(),"FOLLOW-UP HARI INI","TERJADWAL"))))</f>
        <v/>
      </c>
    </row>
    <row r="179" spans="1:17">
      <c r="A179" s="68"/>
      <c r="B179" s="73"/>
      <c r="C179" s="68"/>
      <c r="D179" s="68"/>
      <c r="E179" s="68"/>
      <c r="F179" s="68"/>
      <c r="G179" s="68"/>
      <c r="H179" s="68"/>
      <c r="I179" s="79"/>
      <c r="J179" s="68"/>
      <c r="K179" s="73"/>
      <c r="L179" s="73"/>
      <c r="M179" s="68"/>
      <c r="N179" s="68"/>
      <c r="O179" s="68"/>
      <c r="P179" s="80" t="str">
        <f ca="1">IF(K179="","",TODAY()-K179)</f>
        <v/>
      </c>
      <c r="Q179" s="62">
        <f ca="1">IF(A179="","",IF(OR(J179="Deal",J179="Lost"),"",IF(L179="","SET FOLLOW-UP",IF(L179&lt;=TODAY(),"FOLLOW-UP HARI INI","TERJADWAL"))))</f>
        <v/>
      </c>
    </row>
    <row r="180" spans="1:17">
      <c r="A180" s="68"/>
      <c r="B180" s="73"/>
      <c r="C180" s="68"/>
      <c r="D180" s="68"/>
      <c r="E180" s="68"/>
      <c r="F180" s="68"/>
      <c r="G180" s="68"/>
      <c r="H180" s="68"/>
      <c r="I180" s="79"/>
      <c r="J180" s="68"/>
      <c r="K180" s="73"/>
      <c r="L180" s="73"/>
      <c r="M180" s="68"/>
      <c r="N180" s="68"/>
      <c r="O180" s="68"/>
      <c r="P180" s="80" t="str">
        <f ca="1">IF(K180="","",TODAY()-K180)</f>
        <v/>
      </c>
      <c r="Q180" s="62">
        <f ca="1">IF(A180="","",IF(OR(J180="Deal",J180="Lost"),"",IF(L180="","SET FOLLOW-UP",IF(L180&lt;=TODAY(),"FOLLOW-UP HARI INI","TERJADWAL"))))</f>
        <v/>
      </c>
    </row>
    <row r="181" spans="1:17">
      <c r="A181" s="68"/>
      <c r="B181" s="73"/>
      <c r="C181" s="68"/>
      <c r="D181" s="68"/>
      <c r="E181" s="68"/>
      <c r="F181" s="68"/>
      <c r="G181" s="68"/>
      <c r="H181" s="68"/>
      <c r="I181" s="79"/>
      <c r="J181" s="68"/>
      <c r="K181" s="73"/>
      <c r="L181" s="73"/>
      <c r="M181" s="68"/>
      <c r="N181" s="68"/>
      <c r="O181" s="68"/>
      <c r="P181" s="80" t="str">
        <f ca="1">IF(K181="","",TODAY()-K181)</f>
        <v/>
      </c>
      <c r="Q181" s="62">
        <f ca="1">IF(A181="","",IF(OR(J181="Deal",J181="Lost"),"",IF(L181="","SET FOLLOW-UP",IF(L181&lt;=TODAY(),"FOLLOW-UP HARI INI","TERJADWAL"))))</f>
        <v/>
      </c>
    </row>
    <row r="182" spans="1:17">
      <c r="A182" s="68"/>
      <c r="B182" s="73"/>
      <c r="C182" s="68"/>
      <c r="D182" s="68"/>
      <c r="E182" s="68"/>
      <c r="F182" s="68"/>
      <c r="G182" s="68"/>
      <c r="H182" s="68"/>
      <c r="I182" s="79"/>
      <c r="J182" s="68"/>
      <c r="K182" s="73"/>
      <c r="L182" s="73"/>
      <c r="M182" s="68"/>
      <c r="N182" s="68"/>
      <c r="O182" s="68"/>
      <c r="P182" s="80" t="str">
        <f ca="1">IF(K182="","",TODAY()-K182)</f>
        <v/>
      </c>
      <c r="Q182" s="62">
        <f ca="1">IF(A182="","",IF(OR(J182="Deal",J182="Lost"),"",IF(L182="","SET FOLLOW-UP",IF(L182&lt;=TODAY(),"FOLLOW-UP HARI INI","TERJADWAL"))))</f>
        <v/>
      </c>
    </row>
    <row r="183" spans="1:17">
      <c r="A183" s="68"/>
      <c r="B183" s="73"/>
      <c r="C183" s="68"/>
      <c r="D183" s="68"/>
      <c r="E183" s="68"/>
      <c r="F183" s="68"/>
      <c r="G183" s="68"/>
      <c r="H183" s="68"/>
      <c r="I183" s="79"/>
      <c r="J183" s="68"/>
      <c r="K183" s="73"/>
      <c r="L183" s="73"/>
      <c r="M183" s="68"/>
      <c r="N183" s="68"/>
      <c r="O183" s="68"/>
      <c r="P183" s="80" t="str">
        <f ca="1">IF(K183="","",TODAY()-K183)</f>
        <v/>
      </c>
      <c r="Q183" s="62">
        <f ca="1">IF(A183="","",IF(OR(J183="Deal",J183="Lost"),"",IF(L183="","SET FOLLOW-UP",IF(L183&lt;=TODAY(),"FOLLOW-UP HARI INI","TERJADWAL"))))</f>
        <v/>
      </c>
    </row>
    <row r="184" spans="1:17">
      <c r="A184" s="68"/>
      <c r="B184" s="73"/>
      <c r="C184" s="68"/>
      <c r="D184" s="68"/>
      <c r="E184" s="68"/>
      <c r="F184" s="68"/>
      <c r="G184" s="68"/>
      <c r="H184" s="68"/>
      <c r="I184" s="79"/>
      <c r="J184" s="68"/>
      <c r="K184" s="73"/>
      <c r="L184" s="73"/>
      <c r="M184" s="68"/>
      <c r="N184" s="68"/>
      <c r="O184" s="68"/>
      <c r="P184" s="80" t="str">
        <f ca="1">IF(K184="","",TODAY()-K184)</f>
        <v/>
      </c>
      <c r="Q184" s="62">
        <f ca="1">IF(A184="","",IF(OR(J184="Deal",J184="Lost"),"",IF(L184="","SET FOLLOW-UP",IF(L184&lt;=TODAY(),"FOLLOW-UP HARI INI","TERJADWAL"))))</f>
        <v/>
      </c>
    </row>
    <row r="185" spans="1:17">
      <c r="A185" s="68"/>
      <c r="B185" s="73"/>
      <c r="C185" s="68"/>
      <c r="D185" s="68"/>
      <c r="E185" s="68"/>
      <c r="F185" s="68"/>
      <c r="G185" s="68"/>
      <c r="H185" s="68"/>
      <c r="I185" s="79"/>
      <c r="J185" s="68"/>
      <c r="K185" s="73"/>
      <c r="L185" s="73"/>
      <c r="M185" s="68"/>
      <c r="N185" s="68"/>
      <c r="O185" s="68"/>
      <c r="P185" s="80" t="str">
        <f ca="1">IF(K185="","",TODAY()-K185)</f>
        <v/>
      </c>
      <c r="Q185" s="62">
        <f ca="1">IF(A185="","",IF(OR(J185="Deal",J185="Lost"),"",IF(L185="","SET FOLLOW-UP",IF(L185&lt;=TODAY(),"FOLLOW-UP HARI INI","TERJADWAL"))))</f>
        <v/>
      </c>
    </row>
    <row r="186" spans="1:17">
      <c r="A186" s="68"/>
      <c r="B186" s="73"/>
      <c r="C186" s="68"/>
      <c r="D186" s="68"/>
      <c r="E186" s="68"/>
      <c r="F186" s="68"/>
      <c r="G186" s="68"/>
      <c r="H186" s="68"/>
      <c r="I186" s="79"/>
      <c r="J186" s="68"/>
      <c r="K186" s="73"/>
      <c r="L186" s="73"/>
      <c r="M186" s="68"/>
      <c r="N186" s="68"/>
      <c r="O186" s="68"/>
      <c r="P186" s="80" t="str">
        <f ca="1">IF(K186="","",TODAY()-K186)</f>
        <v/>
      </c>
      <c r="Q186" s="62">
        <f ca="1">IF(A186="","",IF(OR(J186="Deal",J186="Lost"),"",IF(L186="","SET FOLLOW-UP",IF(L186&lt;=TODAY(),"FOLLOW-UP HARI INI","TERJADWAL"))))</f>
        <v/>
      </c>
    </row>
    <row r="187" spans="1:17">
      <c r="A187" s="68"/>
      <c r="B187" s="73"/>
      <c r="C187" s="68"/>
      <c r="D187" s="68"/>
      <c r="E187" s="68"/>
      <c r="F187" s="68"/>
      <c r="G187" s="68"/>
      <c r="H187" s="68"/>
      <c r="I187" s="79"/>
      <c r="J187" s="68"/>
      <c r="K187" s="73"/>
      <c r="L187" s="73"/>
      <c r="M187" s="68"/>
      <c r="N187" s="68"/>
      <c r="O187" s="68"/>
      <c r="P187" s="80" t="str">
        <f ca="1">IF(K187="","",TODAY()-K187)</f>
        <v/>
      </c>
      <c r="Q187" s="62">
        <f ca="1">IF(A187="","",IF(OR(J187="Deal",J187="Lost"),"",IF(L187="","SET FOLLOW-UP",IF(L187&lt;=TODAY(),"FOLLOW-UP HARI INI","TERJADWAL"))))</f>
        <v/>
      </c>
    </row>
    <row r="188" spans="1:17">
      <c r="A188" s="68"/>
      <c r="B188" s="73"/>
      <c r="C188" s="68"/>
      <c r="D188" s="68"/>
      <c r="E188" s="68"/>
      <c r="F188" s="68"/>
      <c r="G188" s="68"/>
      <c r="H188" s="68"/>
      <c r="I188" s="79"/>
      <c r="J188" s="68"/>
      <c r="K188" s="73"/>
      <c r="L188" s="73"/>
      <c r="M188" s="68"/>
      <c r="N188" s="68"/>
      <c r="O188" s="68"/>
      <c r="P188" s="80" t="str">
        <f ca="1">IF(K188="","",TODAY()-K188)</f>
        <v/>
      </c>
      <c r="Q188" s="62">
        <f ca="1">IF(A188="","",IF(OR(J188="Deal",J188="Lost"),"",IF(L188="","SET FOLLOW-UP",IF(L188&lt;=TODAY(),"FOLLOW-UP HARI INI","TERJADWAL"))))</f>
        <v/>
      </c>
    </row>
    <row r="189" spans="1:17">
      <c r="A189" s="68"/>
      <c r="B189" s="73"/>
      <c r="C189" s="68"/>
      <c r="D189" s="68"/>
      <c r="E189" s="68"/>
      <c r="F189" s="68"/>
      <c r="G189" s="68"/>
      <c r="H189" s="68"/>
      <c r="I189" s="79"/>
      <c r="J189" s="68"/>
      <c r="K189" s="73"/>
      <c r="L189" s="73"/>
      <c r="M189" s="68"/>
      <c r="N189" s="68"/>
      <c r="O189" s="68"/>
      <c r="P189" s="80" t="str">
        <f ca="1">IF(K189="","",TODAY()-K189)</f>
        <v/>
      </c>
      <c r="Q189" s="62">
        <f ca="1">IF(A189="","",IF(OR(J189="Deal",J189="Lost"),"",IF(L189="","SET FOLLOW-UP",IF(L189&lt;=TODAY(),"FOLLOW-UP HARI INI","TERJADWAL"))))</f>
        <v/>
      </c>
    </row>
    <row r="190" spans="1:17">
      <c r="A190" s="68"/>
      <c r="B190" s="73"/>
      <c r="C190" s="68"/>
      <c r="D190" s="68"/>
      <c r="E190" s="68"/>
      <c r="F190" s="68"/>
      <c r="G190" s="68"/>
      <c r="H190" s="68"/>
      <c r="I190" s="79"/>
      <c r="J190" s="68"/>
      <c r="K190" s="73"/>
      <c r="L190" s="73"/>
      <c r="M190" s="68"/>
      <c r="N190" s="68"/>
      <c r="O190" s="68"/>
      <c r="P190" s="80" t="str">
        <f ca="1">IF(K190="","",TODAY()-K190)</f>
        <v/>
      </c>
      <c r="Q190" s="62">
        <f ca="1">IF(A190="","",IF(OR(J190="Deal",J190="Lost"),"",IF(L190="","SET FOLLOW-UP",IF(L190&lt;=TODAY(),"FOLLOW-UP HARI INI","TERJADWAL"))))</f>
        <v/>
      </c>
    </row>
    <row r="191" spans="1:17">
      <c r="A191" s="68"/>
      <c r="B191" s="73"/>
      <c r="C191" s="68"/>
      <c r="D191" s="68"/>
      <c r="E191" s="68"/>
      <c r="F191" s="68"/>
      <c r="G191" s="68"/>
      <c r="H191" s="68"/>
      <c r="I191" s="79"/>
      <c r="J191" s="68"/>
      <c r="K191" s="73"/>
      <c r="L191" s="73"/>
      <c r="M191" s="68"/>
      <c r="N191" s="68"/>
      <c r="O191" s="68"/>
      <c r="P191" s="80" t="str">
        <f ca="1">IF(K191="","",TODAY()-K191)</f>
        <v/>
      </c>
      <c r="Q191" s="62">
        <f ca="1">IF(A191="","",IF(OR(J191="Deal",J191="Lost"),"",IF(L191="","SET FOLLOW-UP",IF(L191&lt;=TODAY(),"FOLLOW-UP HARI INI","TERJADWAL"))))</f>
        <v/>
      </c>
    </row>
    <row r="192" spans="1:17">
      <c r="A192" s="68"/>
      <c r="B192" s="73"/>
      <c r="C192" s="68"/>
      <c r="D192" s="68"/>
      <c r="E192" s="68"/>
      <c r="F192" s="68"/>
      <c r="G192" s="68"/>
      <c r="H192" s="68"/>
      <c r="I192" s="79"/>
      <c r="J192" s="68"/>
      <c r="K192" s="73"/>
      <c r="L192" s="73"/>
      <c r="M192" s="68"/>
      <c r="N192" s="68"/>
      <c r="O192" s="68"/>
      <c r="P192" s="80" t="str">
        <f ca="1">IF(K192="","",TODAY()-K192)</f>
        <v/>
      </c>
      <c r="Q192" s="62">
        <f ca="1">IF(A192="","",IF(OR(J192="Deal",J192="Lost"),"",IF(L192="","SET FOLLOW-UP",IF(L192&lt;=TODAY(),"FOLLOW-UP HARI INI","TERJADWAL"))))</f>
        <v/>
      </c>
    </row>
    <row r="193" spans="1:17">
      <c r="A193" s="68"/>
      <c r="B193" s="73"/>
      <c r="C193" s="68"/>
      <c r="D193" s="68"/>
      <c r="E193" s="68"/>
      <c r="F193" s="68"/>
      <c r="G193" s="68"/>
      <c r="H193" s="68"/>
      <c r="I193" s="79"/>
      <c r="J193" s="68"/>
      <c r="K193" s="73"/>
      <c r="L193" s="73"/>
      <c r="M193" s="68"/>
      <c r="N193" s="68"/>
      <c r="O193" s="68"/>
      <c r="P193" s="80" t="str">
        <f ca="1">IF(K193="","",TODAY()-K193)</f>
        <v/>
      </c>
      <c r="Q193" s="62">
        <f ca="1">IF(A193="","",IF(OR(J193="Deal",J193="Lost"),"",IF(L193="","SET FOLLOW-UP",IF(L193&lt;=TODAY(),"FOLLOW-UP HARI INI","TERJADWAL"))))</f>
        <v/>
      </c>
    </row>
    <row r="194" spans="1:17">
      <c r="A194" s="68"/>
      <c r="B194" s="73"/>
      <c r="C194" s="68"/>
      <c r="D194" s="68"/>
      <c r="E194" s="68"/>
      <c r="F194" s="68"/>
      <c r="G194" s="68"/>
      <c r="H194" s="68"/>
      <c r="I194" s="79"/>
      <c r="J194" s="68"/>
      <c r="K194" s="73"/>
      <c r="L194" s="73"/>
      <c r="M194" s="68"/>
      <c r="N194" s="68"/>
      <c r="O194" s="68"/>
      <c r="P194" s="80" t="str">
        <f ca="1">IF(K194="","",TODAY()-K194)</f>
        <v/>
      </c>
      <c r="Q194" s="62">
        <f ca="1">IF(A194="","",IF(OR(J194="Deal",J194="Lost"),"",IF(L194="","SET FOLLOW-UP",IF(L194&lt;=TODAY(),"FOLLOW-UP HARI INI","TERJADWAL"))))</f>
        <v/>
      </c>
    </row>
    <row r="195" spans="1:17">
      <c r="A195" s="68"/>
      <c r="B195" s="73"/>
      <c r="C195" s="68"/>
      <c r="D195" s="68"/>
      <c r="E195" s="68"/>
      <c r="F195" s="68"/>
      <c r="G195" s="68"/>
      <c r="H195" s="68"/>
      <c r="I195" s="79"/>
      <c r="J195" s="68"/>
      <c r="K195" s="73"/>
      <c r="L195" s="73"/>
      <c r="M195" s="68"/>
      <c r="N195" s="68"/>
      <c r="O195" s="68"/>
      <c r="P195" s="80" t="str">
        <f ca="1">IF(K195="","",TODAY()-K195)</f>
        <v/>
      </c>
      <c r="Q195" s="62">
        <f ca="1">IF(A195="","",IF(OR(J195="Deal",J195="Lost"),"",IF(L195="","SET FOLLOW-UP",IF(L195&lt;=TODAY(),"FOLLOW-UP HARI INI","TERJADWAL"))))</f>
        <v/>
      </c>
    </row>
    <row r="196" spans="1:17">
      <c r="A196" s="68"/>
      <c r="B196" s="73"/>
      <c r="C196" s="68"/>
      <c r="D196" s="68"/>
      <c r="E196" s="68"/>
      <c r="F196" s="68"/>
      <c r="G196" s="68"/>
      <c r="H196" s="68"/>
      <c r="I196" s="79"/>
      <c r="J196" s="68"/>
      <c r="K196" s="73"/>
      <c r="L196" s="73"/>
      <c r="M196" s="68"/>
      <c r="N196" s="68"/>
      <c r="O196" s="68"/>
      <c r="P196" s="80" t="str">
        <f ca="1">IF(K196="","",TODAY()-K196)</f>
        <v/>
      </c>
      <c r="Q196" s="62">
        <f ca="1">IF(A196="","",IF(OR(J196="Deal",J196="Lost"),"",IF(L196="","SET FOLLOW-UP",IF(L196&lt;=TODAY(),"FOLLOW-UP HARI INI","TERJADWAL"))))</f>
        <v/>
      </c>
    </row>
    <row r="197" spans="1:17">
      <c r="A197" s="68"/>
      <c r="B197" s="73"/>
      <c r="C197" s="68"/>
      <c r="D197" s="68"/>
      <c r="E197" s="68"/>
      <c r="F197" s="68"/>
      <c r="G197" s="68"/>
      <c r="H197" s="68"/>
      <c r="I197" s="79"/>
      <c r="J197" s="68"/>
      <c r="K197" s="73"/>
      <c r="L197" s="73"/>
      <c r="M197" s="68"/>
      <c r="N197" s="68"/>
      <c r="O197" s="68"/>
      <c r="P197" s="80" t="str">
        <f ca="1">IF(K197="","",TODAY()-K197)</f>
        <v/>
      </c>
      <c r="Q197" s="62">
        <f ca="1">IF(A197="","",IF(OR(J197="Deal",J197="Lost"),"",IF(L197="","SET FOLLOW-UP",IF(L197&lt;=TODAY(),"FOLLOW-UP HARI INI","TERJADWAL"))))</f>
        <v/>
      </c>
    </row>
    <row r="198" spans="1:17">
      <c r="A198" s="68"/>
      <c r="B198" s="73"/>
      <c r="C198" s="68"/>
      <c r="D198" s="68"/>
      <c r="E198" s="68"/>
      <c r="F198" s="68"/>
      <c r="G198" s="68"/>
      <c r="H198" s="68"/>
      <c r="I198" s="79"/>
      <c r="J198" s="68"/>
      <c r="K198" s="73"/>
      <c r="L198" s="73"/>
      <c r="M198" s="68"/>
      <c r="N198" s="68"/>
      <c r="O198" s="68"/>
      <c r="P198" s="80" t="str">
        <f ca="1">IF(K198="","",TODAY()-K198)</f>
        <v/>
      </c>
      <c r="Q198" s="62">
        <f ca="1">IF(A198="","",IF(OR(J198="Deal",J198="Lost"),"",IF(L198="","SET FOLLOW-UP",IF(L198&lt;=TODAY(),"FOLLOW-UP HARI INI","TERJADWAL"))))</f>
        <v/>
      </c>
    </row>
    <row r="199" spans="1:17">
      <c r="A199" s="68"/>
      <c r="B199" s="73"/>
      <c r="C199" s="68"/>
      <c r="D199" s="68"/>
      <c r="E199" s="68"/>
      <c r="F199" s="68"/>
      <c r="G199" s="68"/>
      <c r="H199" s="68"/>
      <c r="I199" s="79"/>
      <c r="J199" s="68"/>
      <c r="K199" s="73"/>
      <c r="L199" s="73"/>
      <c r="M199" s="68"/>
      <c r="N199" s="68"/>
      <c r="O199" s="68"/>
      <c r="P199" s="80" t="str">
        <f ca="1">IF(K199="","",TODAY()-K199)</f>
        <v/>
      </c>
      <c r="Q199" s="62">
        <f ca="1">IF(A199="","",IF(OR(J199="Deal",J199="Lost"),"",IF(L199="","SET FOLLOW-UP",IF(L199&lt;=TODAY(),"FOLLOW-UP HARI INI","TERJADWAL"))))</f>
        <v/>
      </c>
    </row>
    <row r="200" spans="1:17">
      <c r="A200" s="68"/>
      <c r="B200" s="73"/>
      <c r="C200" s="68"/>
      <c r="D200" s="68"/>
      <c r="E200" s="68"/>
      <c r="F200" s="68"/>
      <c r="G200" s="68"/>
      <c r="H200" s="68"/>
      <c r="I200" s="79"/>
      <c r="J200" s="68"/>
      <c r="K200" s="73"/>
      <c r="L200" s="73"/>
      <c r="M200" s="68"/>
      <c r="N200" s="68"/>
      <c r="O200" s="68"/>
      <c r="P200" s="80" t="str">
        <f ca="1">IF(K200="","",TODAY()-K200)</f>
        <v/>
      </c>
      <c r="Q200" s="62">
        <f ca="1">IF(A200="","",IF(OR(J200="Deal",J200="Lost"),"",IF(L200="","SET FOLLOW-UP",IF(L200&lt;=TODAY(),"FOLLOW-UP HARI INI","TERJADWAL"))))</f>
        <v/>
      </c>
    </row>
    <row r="201" spans="1:17">
      <c r="A201" s="68"/>
      <c r="B201" s="73"/>
      <c r="C201" s="68"/>
      <c r="D201" s="68"/>
      <c r="E201" s="68"/>
      <c r="F201" s="68"/>
      <c r="G201" s="68"/>
      <c r="H201" s="68"/>
      <c r="I201" s="79"/>
      <c r="J201" s="68"/>
      <c r="K201" s="73"/>
      <c r="L201" s="73"/>
      <c r="M201" s="68"/>
      <c r="N201" s="68"/>
      <c r="O201" s="68"/>
      <c r="P201" s="80" t="str">
        <f ca="1">IF(K201="","",TODAY()-K201)</f>
        <v/>
      </c>
      <c r="Q201" s="62">
        <f ca="1">IF(A201="","",IF(OR(J201="Deal",J201="Lost"),"",IF(L201="","SET FOLLOW-UP",IF(L201&lt;=TODAY(),"FOLLOW-UP HARI INI","TERJADWAL"))))</f>
        <v/>
      </c>
    </row>
    <row r="202" spans="1:17">
      <c r="A202" s="68"/>
      <c r="B202" s="73"/>
      <c r="C202" s="68"/>
      <c r="D202" s="68"/>
      <c r="E202" s="68"/>
      <c r="F202" s="68"/>
      <c r="G202" s="68"/>
      <c r="H202" s="68"/>
      <c r="I202" s="79"/>
      <c r="J202" s="68"/>
      <c r="K202" s="73"/>
      <c r="L202" s="73"/>
      <c r="M202" s="68"/>
      <c r="N202" s="68"/>
      <c r="O202" s="68"/>
      <c r="P202" s="80" t="str">
        <f ca="1">IF(K202="","",TODAY()-K202)</f>
        <v/>
      </c>
      <c r="Q202" s="62">
        <f ca="1">IF(A202="","",IF(OR(J202="Deal",J202="Lost"),"",IF(L202="","SET FOLLOW-UP",IF(L202&lt;=TODAY(),"FOLLOW-UP HARI INI","TERJADWAL"))))</f>
        <v/>
      </c>
    </row>
    <row r="203" spans="1:17">
      <c r="A203" s="68"/>
      <c r="B203" s="73"/>
      <c r="C203" s="68"/>
      <c r="D203" s="68"/>
      <c r="E203" s="68"/>
      <c r="F203" s="68"/>
      <c r="G203" s="68"/>
      <c r="H203" s="68"/>
      <c r="I203" s="79"/>
      <c r="J203" s="68"/>
      <c r="K203" s="73"/>
      <c r="L203" s="73"/>
      <c r="M203" s="68"/>
      <c r="N203" s="68"/>
      <c r="O203" s="68"/>
      <c r="P203" s="80" t="str">
        <f ca="1">IF(K203="","",TODAY()-K203)</f>
        <v/>
      </c>
      <c r="Q203" s="62">
        <f ca="1">IF(A203="","",IF(OR(J203="Deal",J203="Lost"),"",IF(L203="","SET FOLLOW-UP",IF(L203&lt;=TODAY(),"FOLLOW-UP HARI INI","TERJADWAL"))))</f>
        <v/>
      </c>
    </row>
  </sheetData>
  <mergeCells count="2">
    <mergeCell ref="A1:Q1"/>
    <mergeCell ref="A2:Q2"/>
  </mergeCells>
  <dataValidations count="3">
    <dataValidation type="list" sqref="F4:F203" xr:uid="{00000000-0002-0000-0B00-000000000000}">
      <formula1>"Google Maps,Instagram,Referral Teman,Repeat Order,Outbound,Partner,Website,Lainnya"</formula1>
    </dataValidation>
    <dataValidation type="list" sqref="J4:J203" xr:uid="{00000000-0002-0000-0B00-000001000000}">
      <formula1>"Prospecting,Contacted,Inquiry,Survey,Quotation,Negotiation,Deal,Lost"</formula1>
    </dataValidation>
    <dataValidation type="list" sqref="M4:M203" xr:uid="{00000000-0002-0000-0B00-000002000000}">
      <formula1>"HOT,WARM,COLD"</formula1>
    </dataValidation>
  </dataValidations>
  <pageMargins left="0.7" right="0.7" top="0.75" bottom="0.75" header="0.3" footer="0.3"/>
</worksheet>
</file>

<file path=xl/worksheets/sheet13.xml><?xml version="1.0" encoding="utf-8"?>
<worksheet xmlns="http://schemas.openxmlformats.org/spreadsheetml/2006/main" xmlns:mc="http://schemas.openxmlformats.org/markup-compatibility/2006" xmlns:xr="http://schemas.microsoft.com/office/spreadsheetml/2014/revision" mc:Ignorable="x14ac xr xr2 xr3" xr:uid="{00000000-0001-0000-0C00-000000000000}">
  <dimension ref="A1:H10"/>
  <sheetViews>
    <sheetView zoomScaleNormal="100" zoomScaleSheetLayoutView="100" workbookViewId="0"/>
  </sheetViews>
  <sheetFormatPr defaultRowHeight="15"/>
  <cols>
    <col min="1" max="1" width="25" customWidth="1"/>
    <col min="2" max="7" width="21" customWidth="1"/>
    <col min="8" max="8" width="34" customWidth="1"/>
  </cols>
  <sheetData>
    <row r="1" spans="1:8" ht="27.95" customHeight="1">
      <c r="A1" s="77" t="s">
        <v>347</v>
      </c>
      <c r="B1" s="77"/>
      <c r="C1" s="77"/>
      <c r="D1" s="77"/>
      <c r="E1" s="77"/>
      <c r="F1" s="77"/>
      <c r="G1" s="77"/>
      <c r="H1" s="77"/>
    </row>
    <row r="3" spans="1:8">
      <c r="A3" s="81" t="s">
        <v>348</v>
      </c>
      <c r="B3" s="81" t="s">
        <v>51</v>
      </c>
      <c r="C3" s="62"/>
      <c r="D3" s="81" t="s">
        <v>349</v>
      </c>
      <c r="E3" s="81" t="s">
        <v>350</v>
      </c>
      <c r="F3" s="81" t="s">
        <v>351</v>
      </c>
      <c r="G3" s="81" t="s">
        <v>352</v>
      </c>
      <c r="H3" s="81" t="s">
        <v>129</v>
      </c>
    </row>
    <row r="4" spans="1:8">
      <c r="A4" s="76" t="s">
        <v>353</v>
      </c>
      <c r="B4" s="62">
        <f>COUNTIFS(CRM_PROSPEK!J4:J203,"&lt;&gt;Deal",CRM_PROSPEK!J4:J203,"&lt;&gt;Lost",CRM_PROSPEK!A4:A203,"&lt;&gt;")</f>
        <v>0</v>
      </c>
      <c r="C4" s="62"/>
      <c r="D4" s="62" t="s">
        <v>354</v>
      </c>
      <c r="E4" s="62">
        <v>100</v>
      </c>
      <c r="F4" s="62">
        <f>COUNTA(CRM_PROSPEK!A4:A203)</f>
        <v>0</v>
      </c>
      <c r="G4" s="62"/>
      <c r="H4" s="62" t="s">
        <v>355</v>
      </c>
    </row>
    <row r="5" spans="1:8">
      <c r="A5" s="76" t="s">
        <v>356</v>
      </c>
      <c r="B5" s="62">
        <f ca="1">COUNTIF(CRM_PROSPEK!Q4:Q203,"FOLLOW-UP HARI INI")</f>
        <v>0</v>
      </c>
      <c r="C5" s="62"/>
      <c r="D5" s="62" t="s">
        <v>357</v>
      </c>
      <c r="E5" s="62">
        <v>30</v>
      </c>
      <c r="F5" s="62">
        <f>COUNTIFS(CRM_PROSPEK!J4:J203,"&lt;&gt;Prospecting",CRM_PROSPEK!A4:A203,"&lt;&gt;")</f>
        <v>0</v>
      </c>
      <c r="G5" s="82">
        <f>IFERROR(F5/F4,0)</f>
        <v>0</v>
      </c>
      <c r="H5" s="62" t="s">
        <v>358</v>
      </c>
    </row>
    <row r="6" spans="1:8">
      <c r="A6" s="76" t="s">
        <v>359</v>
      </c>
      <c r="B6" s="62">
        <f>COUNTIFS(CRM_PROSPEK!M4:M203,"HOT",CRM_PROSPEK!J4:J203,"&lt;&gt;Deal",CRM_PROSPEK!J4:J203,"&lt;&gt;Lost")</f>
        <v>0</v>
      </c>
      <c r="C6" s="62"/>
      <c r="D6" s="62" t="s">
        <v>360</v>
      </c>
      <c r="E6" s="62">
        <v>10</v>
      </c>
      <c r="F6" s="62">
        <f>COUNTIF(CRM_PROSPEK!J4:J203,"Inquiry")+COUNTIF(CRM_PROSPEK!J4:J203,"Survey")+COUNTIF(CRM_PROSPEK!J4:J203,"Quotation")+COUNTIF(CRM_PROSPEK!J4:J203,"Negotiation")+COUNTIF(CRM_PROSPEK!J4:J203,"Deal")</f>
        <v>0</v>
      </c>
      <c r="G6" s="82">
        <f>IFERROR(F6/F5,0)</f>
        <v>0</v>
      </c>
      <c r="H6" s="62"/>
    </row>
    <row r="7" spans="1:8">
      <c r="A7" s="76" t="s">
        <v>361</v>
      </c>
      <c r="B7" s="62">
        <f>COUNTIF(CRM_PROSPEK!J4:J203,"Quotation")</f>
        <v>0</v>
      </c>
      <c r="C7" s="62"/>
      <c r="D7" s="62" t="s">
        <v>7</v>
      </c>
      <c r="E7" s="62">
        <v>5</v>
      </c>
      <c r="F7" s="62">
        <f>COUNTIF(CRM_PROSPEK!J4:J203,"Quotation")+COUNTIF(CRM_PROSPEK!J4:J203,"Negotiation")+COUNTIF(CRM_PROSPEK!J4:J203,"Deal")</f>
        <v>0</v>
      </c>
      <c r="G7" s="82">
        <f>IFERROR(F7/F6,0)</f>
        <v>0</v>
      </c>
      <c r="H7" s="62"/>
    </row>
    <row r="8" spans="1:8">
      <c r="A8" s="76" t="s">
        <v>326</v>
      </c>
      <c r="B8" s="62">
        <f>COUNTIF(CRM_PROSPEK!J4:J203,"Negotiation")</f>
        <v>0</v>
      </c>
      <c r="C8" s="62"/>
      <c r="D8" s="62" t="s">
        <v>362</v>
      </c>
      <c r="E8" s="62">
        <v>1</v>
      </c>
      <c r="F8" s="62">
        <f>COUNTIF(CRM_PROSPEK!J4:J203,"Deal")</f>
        <v>0</v>
      </c>
      <c r="G8" s="82">
        <f>IFERROR(F8/F7,0)</f>
        <v>0</v>
      </c>
      <c r="H8" s="62" t="s">
        <v>363</v>
      </c>
    </row>
    <row r="9" spans="1:8">
      <c r="A9" s="76" t="s">
        <v>362</v>
      </c>
      <c r="B9" s="62">
        <f>COUNTIF(CRM_PROSPEK!J4:J203,"Deal")</f>
        <v>0</v>
      </c>
      <c r="C9" s="62"/>
      <c r="D9" s="62" t="s">
        <v>364</v>
      </c>
      <c r="E9" s="62"/>
      <c r="F9" s="62">
        <f>COUNTIF(CRM_PROSPEK!J4:J203,"Lost")</f>
        <v>0</v>
      </c>
      <c r="G9" s="62"/>
      <c r="H9" s="62" t="s">
        <v>365</v>
      </c>
    </row>
    <row r="10" spans="1:8">
      <c r="A10" s="76" t="s">
        <v>366</v>
      </c>
      <c r="B10" s="83">
        <f>SUMIFS(CRM_PROSPEK!I4:I203,CRM_PROSPEK!J4:J203,"&lt;&gt;Lost",CRM_PROSPEK!J4:J203,"&lt;&gt;Deal")</f>
        <v>0</v>
      </c>
      <c r="C10" s="62"/>
      <c r="D10" s="62" t="s">
        <v>82</v>
      </c>
      <c r="E10" s="62"/>
      <c r="F10" s="83">
        <f>SUMIFS(CRM_PROSPEK!I4:I203,CRM_PROSPEK!J4:J203,"Deal")</f>
        <v>0</v>
      </c>
      <c r="G10" s="62"/>
      <c r="H10" s="62"/>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6"/>
  <sheetViews>
    <sheetView zoomScaleNormal="100" zoomScaleSheetLayoutView="100" workbookViewId="0"/>
  </sheetViews>
  <sheetFormatPr defaultRowHeight="15"/>
  <cols>
    <col min="1" max="2" width="23" customWidth="1"/>
    <col min="3" max="5" width="34" customWidth="1"/>
    <col min="6" max="6" width="23" customWidth="1"/>
  </cols>
  <sheetData>
    <row r="1" spans="1:6">
      <c r="A1" s="77" t="s">
        <v>367</v>
      </c>
      <c r="B1" s="77"/>
      <c r="C1" s="77"/>
      <c r="D1" s="77"/>
      <c r="E1" s="77"/>
      <c r="F1" s="77"/>
    </row>
    <row r="3" spans="1:6">
      <c r="A3" s="84" t="s">
        <v>368</v>
      </c>
      <c r="B3" s="84" t="s">
        <v>350</v>
      </c>
      <c r="C3" s="84" t="s">
        <v>369</v>
      </c>
      <c r="D3" s="84" t="s">
        <v>370</v>
      </c>
      <c r="E3" s="84" t="s">
        <v>371</v>
      </c>
      <c r="F3" s="84" t="s">
        <v>251</v>
      </c>
    </row>
    <row r="4" spans="1:6">
      <c r="A4" s="65" t="s">
        <v>372</v>
      </c>
      <c r="B4" s="65" t="s">
        <v>373</v>
      </c>
      <c r="C4" s="65" t="s">
        <v>374</v>
      </c>
      <c r="D4" s="65" t="s">
        <v>375</v>
      </c>
      <c r="E4" s="65" t="s">
        <v>376</v>
      </c>
      <c r="F4" s="65" t="s">
        <v>377</v>
      </c>
    </row>
    <row r="5" spans="1:6">
      <c r="A5" s="65" t="s">
        <v>378</v>
      </c>
      <c r="B5" s="65" t="s">
        <v>379</v>
      </c>
      <c r="C5" s="65" t="s">
        <v>380</v>
      </c>
      <c r="D5" s="65" t="s">
        <v>381</v>
      </c>
      <c r="E5" s="65" t="s">
        <v>382</v>
      </c>
      <c r="F5" s="65" t="s">
        <v>383</v>
      </c>
    </row>
    <row r="6" spans="1:6">
      <c r="A6" s="65" t="s">
        <v>384</v>
      </c>
      <c r="B6" s="65" t="s">
        <v>385</v>
      </c>
      <c r="C6" s="65" t="s">
        <v>386</v>
      </c>
      <c r="D6" s="65" t="s">
        <v>387</v>
      </c>
      <c r="E6" s="65" t="s">
        <v>388</v>
      </c>
      <c r="F6" s="65" t="s">
        <v>389</v>
      </c>
    </row>
    <row r="7" spans="1:6">
      <c r="A7" s="65" t="s">
        <v>390</v>
      </c>
      <c r="B7" s="65" t="s">
        <v>391</v>
      </c>
      <c r="C7" s="65" t="s">
        <v>392</v>
      </c>
      <c r="D7" s="65" t="s">
        <v>393</v>
      </c>
      <c r="E7" s="65" t="s">
        <v>394</v>
      </c>
      <c r="F7" s="65" t="s">
        <v>395</v>
      </c>
    </row>
    <row r="8" spans="1:6">
      <c r="A8" s="65" t="s">
        <v>342</v>
      </c>
      <c r="B8" s="65" t="s">
        <v>396</v>
      </c>
      <c r="C8" s="65" t="s">
        <v>397</v>
      </c>
      <c r="D8" s="65" t="s">
        <v>398</v>
      </c>
      <c r="E8" s="65" t="s">
        <v>399</v>
      </c>
      <c r="F8" s="65" t="s">
        <v>400</v>
      </c>
    </row>
    <row r="9" spans="1:6">
      <c r="A9" s="65" t="s">
        <v>401</v>
      </c>
      <c r="B9" s="65" t="s">
        <v>402</v>
      </c>
      <c r="C9" s="65" t="s">
        <v>403</v>
      </c>
      <c r="D9" s="65" t="s">
        <v>404</v>
      </c>
      <c r="E9" s="65" t="s">
        <v>405</v>
      </c>
      <c r="F9" s="65" t="s">
        <v>406</v>
      </c>
    </row>
    <row r="10" spans="1:6">
      <c r="A10" s="65"/>
      <c r="B10" s="65"/>
      <c r="C10" s="65"/>
      <c r="D10" s="65"/>
      <c r="E10" s="65"/>
      <c r="F10" s="65"/>
    </row>
    <row r="11" spans="1:6">
      <c r="A11" s="85" t="s">
        <v>407</v>
      </c>
      <c r="B11" s="85" t="s">
        <v>408</v>
      </c>
      <c r="C11" s="85" t="s">
        <v>409</v>
      </c>
      <c r="D11" s="85" t="s">
        <v>410</v>
      </c>
      <c r="E11" s="85" t="s">
        <v>411</v>
      </c>
      <c r="F11" s="85"/>
    </row>
    <row r="12" spans="1:6">
      <c r="A12" s="65" t="s">
        <v>412</v>
      </c>
      <c r="B12" s="65">
        <v>5</v>
      </c>
      <c r="C12" s="65" t="s">
        <v>413</v>
      </c>
      <c r="D12" s="65" t="s">
        <v>414</v>
      </c>
      <c r="E12" s="65" t="s">
        <v>415</v>
      </c>
      <c r="F12" s="65"/>
    </row>
    <row r="13" spans="1:6">
      <c r="A13" s="65" t="s">
        <v>416</v>
      </c>
      <c r="B13" s="65">
        <v>5</v>
      </c>
      <c r="C13" s="65" t="s">
        <v>417</v>
      </c>
      <c r="D13" s="65" t="s">
        <v>418</v>
      </c>
      <c r="E13" s="65" t="s">
        <v>419</v>
      </c>
      <c r="F13" s="65"/>
    </row>
    <row r="14" spans="1:6">
      <c r="A14" s="65" t="s">
        <v>420</v>
      </c>
      <c r="B14" s="65">
        <v>2</v>
      </c>
      <c r="C14" s="65" t="s">
        <v>421</v>
      </c>
      <c r="D14" s="65" t="s">
        <v>422</v>
      </c>
      <c r="E14" s="65" t="s">
        <v>423</v>
      </c>
      <c r="F14" s="65"/>
    </row>
    <row r="15" spans="1:6">
      <c r="A15" s="65" t="s">
        <v>424</v>
      </c>
      <c r="B15" s="65">
        <v>1</v>
      </c>
      <c r="C15" s="65" t="s">
        <v>425</v>
      </c>
      <c r="D15" s="65" t="s">
        <v>426</v>
      </c>
      <c r="E15" s="65" t="s">
        <v>427</v>
      </c>
      <c r="F15" s="65"/>
    </row>
    <row r="16" spans="1:6">
      <c r="A16" s="65" t="s">
        <v>428</v>
      </c>
      <c r="B16" s="65">
        <v>1</v>
      </c>
      <c r="C16" s="65" t="s">
        <v>429</v>
      </c>
      <c r="D16" s="65" t="s">
        <v>430</v>
      </c>
      <c r="E16" s="65" t="s">
        <v>431</v>
      </c>
      <c r="F16" s="65"/>
    </row>
  </sheetData>
  <mergeCells count="1">
    <mergeCell ref="A1:F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0"/>
  <sheetViews>
    <sheetView showGridLines="0" topLeftCell="A2" workbookViewId="0">
      <selection activeCell="E8" sqref="E8"/>
    </sheetView>
  </sheetViews>
  <sheetFormatPr defaultRowHeight="15"/>
  <cols>
    <col min="1" max="1" width="9.625" bestFit="1" customWidth="1"/>
    <col min="2" max="2" width="17" bestFit="1" customWidth="1"/>
    <col min="3" max="3" width="52.25" customWidth="1"/>
    <col min="4" max="6" width="14" customWidth="1"/>
    <col min="7" max="10" width="15" customWidth="1"/>
  </cols>
  <sheetData>
    <row r="1" spans="1:10" ht="33.950000000000003" customHeight="1">
      <c r="A1" s="86" t="s">
        <v>432</v>
      </c>
      <c r="B1" s="86" t="s">
        <v>432</v>
      </c>
      <c r="C1" s="86" t="s">
        <v>432</v>
      </c>
      <c r="D1" s="86" t="s">
        <v>432</v>
      </c>
      <c r="E1" s="86" t="s">
        <v>432</v>
      </c>
      <c r="F1" s="86" t="s">
        <v>432</v>
      </c>
      <c r="G1" s="86" t="s">
        <v>432</v>
      </c>
      <c r="H1" s="86" t="s">
        <v>432</v>
      </c>
      <c r="I1" s="86" t="s">
        <v>432</v>
      </c>
      <c r="J1" s="86" t="s">
        <v>432</v>
      </c>
    </row>
    <row r="2" spans="1:10" ht="27.95" customHeight="1">
      <c r="A2" s="87" t="s">
        <v>433</v>
      </c>
      <c r="B2" s="87" t="s">
        <v>433</v>
      </c>
      <c r="C2" s="87" t="s">
        <v>433</v>
      </c>
      <c r="D2" s="87" t="s">
        <v>433</v>
      </c>
      <c r="E2" s="87" t="s">
        <v>433</v>
      </c>
      <c r="F2" s="87" t="s">
        <v>433</v>
      </c>
      <c r="G2" s="87" t="s">
        <v>433</v>
      </c>
      <c r="H2" s="87" t="s">
        <v>433</v>
      </c>
      <c r="I2" s="87" t="s">
        <v>433</v>
      </c>
      <c r="J2" s="87" t="s">
        <v>433</v>
      </c>
    </row>
    <row r="3" spans="1:10">
      <c r="A3" s="88"/>
      <c r="B3" s="88"/>
      <c r="C3" s="88"/>
      <c r="D3" s="88"/>
      <c r="E3" s="88"/>
      <c r="F3" s="88"/>
      <c r="G3" s="88"/>
      <c r="H3" s="88"/>
      <c r="I3" s="88"/>
      <c r="J3" s="88"/>
    </row>
    <row r="4" spans="1:10">
      <c r="A4" s="89" t="s">
        <v>434</v>
      </c>
      <c r="B4" s="89" t="s">
        <v>434</v>
      </c>
      <c r="C4" s="89" t="s">
        <v>434</v>
      </c>
      <c r="D4" s="89" t="s">
        <v>434</v>
      </c>
      <c r="E4" s="89" t="s">
        <v>434</v>
      </c>
      <c r="F4" s="89" t="s">
        <v>434</v>
      </c>
      <c r="G4" s="89" t="s">
        <v>434</v>
      </c>
      <c r="H4" s="89" t="s">
        <v>434</v>
      </c>
      <c r="I4" s="89" t="s">
        <v>434</v>
      </c>
      <c r="J4" s="89" t="s">
        <v>434</v>
      </c>
    </row>
    <row r="5" spans="1:10">
      <c r="A5" s="88"/>
      <c r="B5" s="88"/>
      <c r="C5" s="88"/>
      <c r="D5" s="88"/>
      <c r="E5" s="88"/>
      <c r="F5" s="88"/>
      <c r="G5" s="88"/>
      <c r="H5" s="88"/>
      <c r="I5" s="88"/>
      <c r="J5" s="88"/>
    </row>
    <row r="6" spans="1:10" ht="25.5">
      <c r="A6" s="4" t="s">
        <v>253</v>
      </c>
      <c r="B6" s="5" t="s">
        <v>435</v>
      </c>
      <c r="C6" s="6" t="s">
        <v>436</v>
      </c>
      <c r="D6" s="88"/>
      <c r="E6" s="88"/>
      <c r="F6" s="88"/>
      <c r="G6" s="88"/>
      <c r="H6" s="88"/>
      <c r="I6" s="88"/>
      <c r="J6" s="88"/>
    </row>
    <row r="7" spans="1:10" ht="14.25">
      <c r="A7" s="4" t="s">
        <v>257</v>
      </c>
      <c r="B7" s="5" t="s">
        <v>437</v>
      </c>
      <c r="C7" s="6" t="s">
        <v>438</v>
      </c>
      <c r="D7" s="88"/>
      <c r="E7" s="88"/>
      <c r="F7" s="88"/>
      <c r="G7" s="88"/>
      <c r="H7" s="88"/>
      <c r="I7" s="88"/>
      <c r="J7" s="88"/>
    </row>
    <row r="8" spans="1:10" ht="25.5">
      <c r="A8" s="4" t="s">
        <v>260</v>
      </c>
      <c r="B8" s="5" t="s">
        <v>439</v>
      </c>
      <c r="C8" s="6" t="s">
        <v>440</v>
      </c>
      <c r="D8" s="88"/>
      <c r="E8" s="88"/>
      <c r="F8" s="88"/>
      <c r="G8" s="88"/>
      <c r="H8" s="88"/>
      <c r="I8" s="88"/>
      <c r="J8" s="88"/>
    </row>
    <row r="9" spans="1:10" ht="25.5">
      <c r="A9" s="4" t="s">
        <v>263</v>
      </c>
      <c r="B9" s="5" t="s">
        <v>441</v>
      </c>
      <c r="C9" s="6" t="s">
        <v>442</v>
      </c>
      <c r="D9" s="88"/>
      <c r="E9" s="88"/>
      <c r="F9" s="88"/>
      <c r="G9" s="88"/>
      <c r="H9" s="88"/>
      <c r="I9" s="88"/>
      <c r="J9" s="88"/>
    </row>
    <row r="10" spans="1:10" ht="25.5">
      <c r="A10" s="4" t="s">
        <v>443</v>
      </c>
      <c r="B10" s="5" t="s">
        <v>444</v>
      </c>
      <c r="C10" s="6" t="s">
        <v>445</v>
      </c>
      <c r="D10" s="88"/>
      <c r="E10" s="88"/>
      <c r="F10" s="88"/>
      <c r="G10" s="88"/>
      <c r="H10" s="88"/>
      <c r="I10" s="88"/>
      <c r="J10" s="88"/>
    </row>
    <row r="11" spans="1:10">
      <c r="A11" s="88"/>
      <c r="B11" s="88"/>
      <c r="C11" s="88"/>
      <c r="D11" s="88"/>
      <c r="E11" s="88"/>
      <c r="F11" s="88"/>
      <c r="G11" s="88"/>
      <c r="H11" s="88"/>
      <c r="I11" s="88"/>
      <c r="J11" s="88"/>
    </row>
    <row r="12" spans="1:10">
      <c r="A12" s="88"/>
      <c r="B12" s="88"/>
      <c r="C12" s="88"/>
      <c r="D12" s="88"/>
      <c r="E12" s="88"/>
      <c r="F12" s="88"/>
      <c r="G12" s="88"/>
      <c r="H12" s="88"/>
      <c r="I12" s="88"/>
      <c r="J12" s="88"/>
    </row>
    <row r="13" spans="1:10" ht="21.95" customHeight="1">
      <c r="A13" s="90" t="s">
        <v>446</v>
      </c>
      <c r="B13" s="90" t="s">
        <v>446</v>
      </c>
      <c r="C13" s="90" t="s">
        <v>446</v>
      </c>
      <c r="D13" s="90" t="s">
        <v>446</v>
      </c>
      <c r="E13" s="90" t="s">
        <v>446</v>
      </c>
      <c r="F13" s="90" t="s">
        <v>446</v>
      </c>
      <c r="G13" s="90" t="s">
        <v>446</v>
      </c>
      <c r="H13" s="90" t="s">
        <v>446</v>
      </c>
      <c r="I13" s="90" t="s">
        <v>446</v>
      </c>
      <c r="J13" s="90" t="s">
        <v>446</v>
      </c>
    </row>
    <row r="14" spans="1:10">
      <c r="A14" s="88"/>
      <c r="B14" s="88"/>
      <c r="C14" s="88"/>
      <c r="D14" s="88"/>
      <c r="E14" s="88"/>
      <c r="F14" s="88"/>
      <c r="G14" s="88"/>
      <c r="H14" s="88"/>
      <c r="I14" s="88"/>
      <c r="J14" s="88"/>
    </row>
    <row r="15" spans="1:10">
      <c r="A15" s="7" t="s">
        <v>447</v>
      </c>
      <c r="B15" s="8" t="str">
        <f>IF(KALKULATOR!B5="","",KALKULATOR!B5)</f>
        <v/>
      </c>
      <c r="C15" s="88"/>
      <c r="D15" s="7" t="s">
        <v>448</v>
      </c>
      <c r="E15" s="9">
        <f>KALKULATOR!E131</f>
        <v>2090141</v>
      </c>
      <c r="F15" s="88"/>
      <c r="G15" s="44" t="s">
        <v>449</v>
      </c>
      <c r="H15" s="45" t="s">
        <v>449</v>
      </c>
      <c r="I15" s="45" t="s">
        <v>449</v>
      </c>
      <c r="J15" s="46" t="s">
        <v>449</v>
      </c>
    </row>
    <row r="16" spans="1:10">
      <c r="A16" s="7" t="s">
        <v>450</v>
      </c>
      <c r="B16" s="8" t="str">
        <f>KALKULATOR!B8</f>
        <v>Billboard / Papan Reklame</v>
      </c>
      <c r="C16" s="88"/>
      <c r="D16" s="7" t="s">
        <v>451</v>
      </c>
      <c r="E16" s="10">
        <f>KALKULATOR!E132</f>
        <v>0.3500487355551834</v>
      </c>
      <c r="F16" s="88"/>
      <c r="G16" s="47" t="s">
        <v>449</v>
      </c>
      <c r="H16" s="91" t="s">
        <v>449</v>
      </c>
      <c r="I16" s="91" t="s">
        <v>449</v>
      </c>
      <c r="J16" s="48" t="s">
        <v>449</v>
      </c>
    </row>
    <row r="17" spans="1:10">
      <c r="A17" s="7" t="s">
        <v>452</v>
      </c>
      <c r="B17" s="8" t="str">
        <f>KALKULATOR!B10&amp;" × "&amp;KALKULATOR!B11&amp;" cm"</f>
        <v>250 × 70 cm</v>
      </c>
      <c r="C17" s="88"/>
      <c r="D17" s="7" t="s">
        <v>453</v>
      </c>
      <c r="E17" s="9">
        <f>KALKULATOR!E133</f>
        <v>487428.57142857142</v>
      </c>
      <c r="F17" s="88"/>
      <c r="G17" s="47" t="s">
        <v>449</v>
      </c>
      <c r="H17" s="91" t="s">
        <v>449</v>
      </c>
      <c r="I17" s="91" t="s">
        <v>449</v>
      </c>
      <c r="J17" s="48" t="s">
        <v>449</v>
      </c>
    </row>
    <row r="18" spans="1:10">
      <c r="A18" s="7" t="s">
        <v>112</v>
      </c>
      <c r="B18" s="9">
        <f>KALKULATOR!B137</f>
        <v>3880859</v>
      </c>
      <c r="C18" s="88"/>
      <c r="D18" s="7" t="s">
        <v>454</v>
      </c>
      <c r="E18" s="9">
        <f>KALKULATOR!B144</f>
        <v>2985500</v>
      </c>
      <c r="F18" s="88"/>
      <c r="G18" s="47" t="s">
        <v>449</v>
      </c>
      <c r="H18" s="91" t="s">
        <v>449</v>
      </c>
      <c r="I18" s="91" t="s">
        <v>449</v>
      </c>
      <c r="J18" s="48" t="s">
        <v>449</v>
      </c>
    </row>
    <row r="19" spans="1:10">
      <c r="A19" s="7" t="s">
        <v>114</v>
      </c>
      <c r="B19" s="9">
        <f>KALKULATOR!B141</f>
        <v>5971000</v>
      </c>
      <c r="C19" s="88"/>
      <c r="D19" s="7" t="s">
        <v>455</v>
      </c>
      <c r="E19" s="9">
        <f>KALKULATOR!E130</f>
        <v>2985500</v>
      </c>
      <c r="F19" s="88"/>
      <c r="G19" s="47" t="s">
        <v>449</v>
      </c>
      <c r="H19" s="91" t="s">
        <v>449</v>
      </c>
      <c r="I19" s="91" t="s">
        <v>449</v>
      </c>
      <c r="J19" s="48" t="s">
        <v>449</v>
      </c>
    </row>
    <row r="20" spans="1:10">
      <c r="A20" s="7" t="s">
        <v>456</v>
      </c>
      <c r="B20" s="9">
        <f>KALKULATOR!B143</f>
        <v>5971000</v>
      </c>
      <c r="C20" s="88"/>
      <c r="D20" s="7" t="s">
        <v>457</v>
      </c>
      <c r="E20" s="8" t="str">
        <f>KALKULATOR!E138</f>
        <v>AMAN</v>
      </c>
      <c r="F20" s="88"/>
      <c r="G20" s="49" t="s">
        <v>449</v>
      </c>
      <c r="H20" s="50" t="s">
        <v>449</v>
      </c>
      <c r="I20" s="50" t="s">
        <v>449</v>
      </c>
      <c r="J20" s="51" t="s">
        <v>449</v>
      </c>
    </row>
  </sheetData>
  <mergeCells count="5">
    <mergeCell ref="A1:J1"/>
    <mergeCell ref="A2:J2"/>
    <mergeCell ref="A4:J4"/>
    <mergeCell ref="A13:J13"/>
    <mergeCell ref="G15:J2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46"/>
  <sheetViews>
    <sheetView showGridLines="0" tabSelected="1" topLeftCell="A14" workbookViewId="0">
      <selection activeCell="C20" sqref="C20:C23"/>
    </sheetView>
  </sheetViews>
  <sheetFormatPr defaultRowHeight="15"/>
  <cols>
    <col min="1" max="1" width="21" customWidth="1"/>
    <col min="2" max="2" width="22" customWidth="1"/>
    <col min="3" max="3" width="28" customWidth="1"/>
    <col min="4" max="4" width="20" customWidth="1"/>
    <col min="5" max="5" width="16" customWidth="1"/>
    <col min="6" max="7" width="12" customWidth="1"/>
    <col min="8" max="10" width="16" customWidth="1"/>
  </cols>
  <sheetData>
    <row r="1" spans="1:10" ht="33.950000000000003" customHeight="1">
      <c r="A1" s="86" t="s">
        <v>458</v>
      </c>
      <c r="B1" s="86" t="s">
        <v>458</v>
      </c>
      <c r="C1" s="86" t="s">
        <v>458</v>
      </c>
      <c r="D1" s="86" t="s">
        <v>458</v>
      </c>
      <c r="E1" s="86" t="s">
        <v>458</v>
      </c>
      <c r="F1" s="86" t="s">
        <v>458</v>
      </c>
      <c r="G1" s="86" t="s">
        <v>458</v>
      </c>
      <c r="H1" s="86" t="s">
        <v>458</v>
      </c>
      <c r="I1" s="86" t="s">
        <v>458</v>
      </c>
      <c r="J1" s="86" t="s">
        <v>458</v>
      </c>
    </row>
    <row r="2" spans="1:10" ht="27.95" customHeight="1">
      <c r="A2" s="87" t="s">
        <v>459</v>
      </c>
      <c r="B2" s="87" t="s">
        <v>459</v>
      </c>
      <c r="C2" s="87" t="s">
        <v>459</v>
      </c>
      <c r="D2" s="87" t="s">
        <v>459</v>
      </c>
      <c r="E2" s="87" t="s">
        <v>459</v>
      </c>
      <c r="F2" s="87" t="s">
        <v>459</v>
      </c>
      <c r="G2" s="87" t="s">
        <v>459</v>
      </c>
      <c r="H2" s="87" t="s">
        <v>459</v>
      </c>
      <c r="I2" s="87" t="s">
        <v>459</v>
      </c>
      <c r="J2" s="87" t="s">
        <v>459</v>
      </c>
    </row>
    <row r="3" spans="1:10">
      <c r="A3" s="88"/>
      <c r="B3" s="88"/>
      <c r="C3" s="88"/>
      <c r="D3" s="88"/>
      <c r="E3" s="88"/>
      <c r="F3" s="88"/>
      <c r="G3" s="88"/>
      <c r="H3" s="88"/>
      <c r="I3" s="88"/>
      <c r="J3" s="88"/>
    </row>
    <row r="4" spans="1:10" ht="21.95" customHeight="1">
      <c r="A4" s="90" t="s">
        <v>460</v>
      </c>
      <c r="B4" s="90" t="s">
        <v>460</v>
      </c>
      <c r="C4" s="90" t="s">
        <v>460</v>
      </c>
      <c r="D4" s="90" t="s">
        <v>460</v>
      </c>
      <c r="E4" s="90" t="s">
        <v>460</v>
      </c>
      <c r="F4" s="90" t="s">
        <v>460</v>
      </c>
      <c r="G4" s="90" t="s">
        <v>460</v>
      </c>
      <c r="H4" s="90" t="s">
        <v>460</v>
      </c>
      <c r="I4" s="90" t="s">
        <v>460</v>
      </c>
      <c r="J4" s="90" t="s">
        <v>460</v>
      </c>
    </row>
    <row r="5" spans="1:10">
      <c r="A5" s="92" t="s">
        <v>461</v>
      </c>
      <c r="B5" s="93"/>
      <c r="C5" s="88"/>
      <c r="D5" s="92" t="s">
        <v>462</v>
      </c>
      <c r="E5" s="93" t="s">
        <v>463</v>
      </c>
      <c r="F5" s="88"/>
      <c r="G5" s="88"/>
      <c r="H5" s="88"/>
      <c r="I5" s="88"/>
      <c r="J5" s="88"/>
    </row>
    <row r="6" spans="1:10">
      <c r="A6" s="92" t="s">
        <v>80</v>
      </c>
      <c r="B6" s="94"/>
      <c r="C6" s="88"/>
      <c r="D6" s="92" t="s">
        <v>464</v>
      </c>
      <c r="E6" s="95" t="s">
        <v>465</v>
      </c>
      <c r="F6" s="88"/>
      <c r="G6" s="88"/>
      <c r="H6" s="88"/>
      <c r="I6" s="88"/>
      <c r="J6" s="88"/>
    </row>
    <row r="7" spans="1:10">
      <c r="A7" s="92" t="s">
        <v>121</v>
      </c>
      <c r="B7" s="96">
        <v>46267</v>
      </c>
      <c r="C7" s="88"/>
      <c r="D7" s="92" t="s">
        <v>466</v>
      </c>
      <c r="E7" s="12" t="str">
        <f>IFERROR(INDEX('MASTER PRODUK'!$C$5:$C$204,MATCH(B8,'MASTER PRODUK'!$B$5:$B$204,0)),"")</f>
        <v>m²</v>
      </c>
      <c r="F7" s="88"/>
      <c r="G7" s="88"/>
      <c r="H7" s="88"/>
      <c r="I7" s="88"/>
      <c r="J7" s="88"/>
    </row>
    <row r="8" spans="1:10">
      <c r="A8" s="92" t="s">
        <v>467</v>
      </c>
      <c r="B8" s="94" t="s">
        <v>468</v>
      </c>
      <c r="C8" s="88"/>
      <c r="D8" s="92" t="s">
        <v>469</v>
      </c>
      <c r="E8" s="13">
        <f>IFERROR(INDEX('MASTER PRODUK'!$E$5:$E$204,MATCH(B8,'MASTER PRODUK'!$B$5:$B$204,0)),0)</f>
        <v>3000000</v>
      </c>
      <c r="F8" s="88"/>
      <c r="G8" s="88"/>
      <c r="H8" s="88"/>
      <c r="I8" s="88"/>
      <c r="J8" s="88"/>
    </row>
    <row r="9" spans="1:10">
      <c r="A9" s="92" t="s">
        <v>470</v>
      </c>
      <c r="B9" s="94">
        <v>7</v>
      </c>
      <c r="C9" s="88"/>
      <c r="D9" s="92" t="s">
        <v>471</v>
      </c>
      <c r="E9" s="14">
        <f>IFERROR(INDEX('MASTER PRODUK'!$D$5:$D$204,MATCH(B8,'MASTER PRODUK'!$B$5:$B$204,0)),0)</f>
        <v>0.35</v>
      </c>
      <c r="F9" s="88"/>
      <c r="G9" s="88"/>
      <c r="H9" s="88"/>
      <c r="I9" s="88"/>
      <c r="J9" s="88"/>
    </row>
    <row r="10" spans="1:10">
      <c r="A10" s="92" t="s">
        <v>472</v>
      </c>
      <c r="B10" s="94">
        <v>250</v>
      </c>
      <c r="C10" s="88"/>
      <c r="D10" s="92" t="s">
        <v>473</v>
      </c>
      <c r="E10" s="93" t="s">
        <v>474</v>
      </c>
      <c r="F10" s="88"/>
      <c r="G10" s="88"/>
      <c r="H10" s="88"/>
      <c r="I10" s="88"/>
      <c r="J10" s="88"/>
    </row>
    <row r="11" spans="1:10">
      <c r="A11" s="92" t="s">
        <v>475</v>
      </c>
      <c r="B11" s="94">
        <v>70</v>
      </c>
      <c r="C11" s="88"/>
      <c r="D11" s="92" t="s">
        <v>476</v>
      </c>
      <c r="E11" s="97" t="s">
        <v>477</v>
      </c>
      <c r="F11" s="88"/>
      <c r="G11" s="88"/>
      <c r="H11" s="88"/>
      <c r="I11" s="88"/>
      <c r="J11" s="88"/>
    </row>
    <row r="12" spans="1:10">
      <c r="A12" s="92" t="s">
        <v>478</v>
      </c>
      <c r="B12" s="95">
        <v>3</v>
      </c>
      <c r="C12" s="88"/>
      <c r="D12" s="92" t="s">
        <v>454</v>
      </c>
      <c r="E12" s="15">
        <f>IFERROR(INDEX('MASTER PRODUK'!$G$5:$G$204,MATCH(B8,'MASTER PRODUK'!$B$5:$B$204,0)),0)</f>
        <v>0.5</v>
      </c>
      <c r="F12" s="88"/>
      <c r="G12" s="88"/>
      <c r="H12" s="88"/>
      <c r="I12" s="88"/>
      <c r="J12" s="88"/>
    </row>
    <row r="13" spans="1:10">
      <c r="A13" s="92" t="s">
        <v>479</v>
      </c>
      <c r="B13" s="16">
        <f>IFERROR(B10*B11*B9/10000,0)</f>
        <v>12.25</v>
      </c>
      <c r="C13" s="88"/>
      <c r="D13" s="92" t="s">
        <v>480</v>
      </c>
      <c r="E13" s="17">
        <f>IFERROR(B10*B11/10000,0)</f>
        <v>1.75</v>
      </c>
      <c r="F13" s="88"/>
      <c r="G13" s="88"/>
      <c r="H13" s="88"/>
      <c r="I13" s="88"/>
      <c r="J13" s="88"/>
    </row>
    <row r="14" spans="1:10">
      <c r="A14" s="92" t="s">
        <v>481</v>
      </c>
      <c r="B14" s="17">
        <f>IFERROR(2*(B10+B11)*B9/100,0)</f>
        <v>44.8</v>
      </c>
      <c r="C14" s="88"/>
      <c r="D14" s="92" t="s">
        <v>482</v>
      </c>
      <c r="E14" s="88" t="s">
        <v>483</v>
      </c>
      <c r="F14" s="88"/>
      <c r="G14" s="88"/>
      <c r="H14" s="88"/>
      <c r="I14" s="88"/>
      <c r="J14" s="88"/>
    </row>
    <row r="15" spans="1:10">
      <c r="A15" s="88"/>
      <c r="B15" s="88"/>
      <c r="C15" s="88"/>
      <c r="D15" s="88"/>
      <c r="E15" s="88"/>
      <c r="F15" s="88"/>
      <c r="G15" s="88"/>
      <c r="H15" s="88"/>
      <c r="I15" s="88"/>
      <c r="J15" s="88"/>
    </row>
    <row r="16" spans="1:10" ht="21.95" customHeight="1">
      <c r="A16" s="90" t="s">
        <v>484</v>
      </c>
      <c r="B16" s="90" t="s">
        <v>484</v>
      </c>
      <c r="C16" s="90" t="s">
        <v>484</v>
      </c>
      <c r="D16" s="90" t="s">
        <v>484</v>
      </c>
      <c r="E16" s="90" t="s">
        <v>484</v>
      </c>
      <c r="F16" s="90" t="s">
        <v>484</v>
      </c>
      <c r="G16" s="90" t="s">
        <v>484</v>
      </c>
      <c r="H16" s="90" t="s">
        <v>484</v>
      </c>
      <c r="I16" s="90" t="s">
        <v>484</v>
      </c>
      <c r="J16" s="90" t="s">
        <v>484</v>
      </c>
    </row>
    <row r="17" spans="1:10" ht="30" customHeight="1">
      <c r="A17" s="11" t="s">
        <v>485</v>
      </c>
      <c r="B17" s="11" t="s">
        <v>486</v>
      </c>
      <c r="C17" s="11" t="s">
        <v>487</v>
      </c>
      <c r="D17" s="11" t="s">
        <v>488</v>
      </c>
      <c r="E17" s="11" t="s">
        <v>489</v>
      </c>
      <c r="F17" s="11" t="s">
        <v>490</v>
      </c>
      <c r="G17" s="11" t="s">
        <v>491</v>
      </c>
      <c r="H17" s="11" t="s">
        <v>492</v>
      </c>
      <c r="I17" s="11" t="s">
        <v>493</v>
      </c>
      <c r="J17" s="11" t="s">
        <v>494</v>
      </c>
    </row>
    <row r="18" spans="1:10">
      <c r="A18" s="18">
        <v>1</v>
      </c>
      <c r="B18" s="38" t="s">
        <v>495</v>
      </c>
      <c r="C18" s="38" t="s">
        <v>496</v>
      </c>
      <c r="D18" s="18" t="str">
        <f>IFERROR(INDEX('MASTER BAHAN'!$D$5:$D$204,MATCH(C18,'MASTER BAHAN'!$B$5:$B$204,0)),"")</f>
        <v>m²</v>
      </c>
      <c r="E18" s="18" t="str">
        <f>IFERROR(INDEX('RESEP PRODUK'!$F$5:$F$2004,MATCH(MATCH($B$8,'MASTER PRODUK'!$B$5:$B$204,0)*1000+$A18,'RESEP PRODUK'!$A$5:$A$2004,0)),"")</f>
        <v>m²</v>
      </c>
      <c r="F18" s="19">
        <f>IFERROR(INDEX('RESEP PRODUK'!$G$5:$G$2004,MATCH(MATCH($B$8,'MASTER PRODUK'!$B$5:$B$204,0)*1000+$A18,'RESEP PRODUK'!$A$5:$A$2004,0)),0)</f>
        <v>1</v>
      </c>
      <c r="G18" s="19">
        <f>IF(E18="m²",$B$13*F18,IF(E18="keliling",$B$14*F18,IF(E18="tinggi cm",$B$11*$B$9*F18,IF(E18="unit",$B$9*F18,IF(E18="tetap",F18,0)))))</f>
        <v>12.25</v>
      </c>
      <c r="H18" s="9">
        <f>IFERROR(INDEX('MASTER BAHAN'!$E$5:$E$204,MATCH(C18,'MASTER BAHAN'!$B$5:$B$204,0)),0)</f>
        <v>122000</v>
      </c>
      <c r="I18" s="10">
        <f>IFERROR(INDEX('RESEP PRODUK'!$H$5:$H$2004,MATCH(MATCH($B$8,'MASTER PRODUK'!$B$5:$B$204,0)*1000+$A18,'RESEP PRODUK'!$A$5:$A$2004,0)),IFERROR(INDEX('MASTER BAHAN'!$F$5:$F$204,MATCH(C18,'MASTER BAHAN'!$B$5:$B$204,0)),0))</f>
        <v>0.08</v>
      </c>
      <c r="J18" s="20">
        <f>IF(C18="",0,G18*H18*(1+I18))</f>
        <v>1614060</v>
      </c>
    </row>
    <row r="19" spans="1:10">
      <c r="A19" s="18">
        <v>2</v>
      </c>
      <c r="B19" s="38" t="s">
        <v>497</v>
      </c>
      <c r="C19" s="38" t="s">
        <v>498</v>
      </c>
      <c r="D19" s="18" t="str">
        <f>IFERROR(INDEX('MASTER BAHAN'!$D$5:$D$204,MATCH(C19,'MASTER BAHAN'!$B$5:$B$204,0)),"")</f>
        <v>kg</v>
      </c>
      <c r="E19" s="18" t="str">
        <f>IFERROR(INDEX('RESEP PRODUK'!$F$5:$F$2004,MATCH(MATCH($B$8,'MASTER PRODUK'!$B$5:$B$204,0)*1000+$A19,'RESEP PRODUK'!$A$5:$A$2004,0)),"")</f>
        <v>m²</v>
      </c>
      <c r="F19" s="19">
        <f>IFERROR(INDEX('RESEP PRODUK'!$G$5:$G$2004,MATCH(MATCH($B$8,'MASTER PRODUK'!$B$5:$B$204,0)*1000+$A19,'RESEP PRODUK'!$A$5:$A$2004,0)),0)</f>
        <v>0.35</v>
      </c>
      <c r="G19" s="19">
        <v>3</v>
      </c>
      <c r="H19" s="9">
        <f>IFERROR(INDEX('MASTER BAHAN'!$E$5:$E$204,MATCH(C19,'MASTER BAHAN'!$B$5:$B$204,0)),0)</f>
        <v>65000</v>
      </c>
      <c r="I19" s="10">
        <f>IFERROR(INDEX('RESEP PRODUK'!$H$5:$H$2004,MATCH(MATCH($B$8,'MASTER PRODUK'!$B$5:$B$204,0)*1000+$A19,'RESEP PRODUK'!$A$5:$A$2004,0)),IFERROR(INDEX('MASTER BAHAN'!$F$5:$F$204,MATCH(C19,'MASTER BAHAN'!$B$5:$B$204,0)),0))</f>
        <v>0.08</v>
      </c>
      <c r="J19" s="20">
        <f>IF(C19="",0,G19*H19*(1+I19))</f>
        <v>210600</v>
      </c>
    </row>
    <row r="20" spans="1:10">
      <c r="A20" s="18">
        <v>3</v>
      </c>
      <c r="B20" s="38"/>
      <c r="C20" s="38"/>
      <c r="D20" s="18" t="str">
        <f>IFERROR(INDEX('MASTER BAHAN'!$D$5:$D$204,MATCH(C20,'MASTER BAHAN'!$B$5:$B$204,0)),"")</f>
        <v/>
      </c>
      <c r="E20" s="18" t="str">
        <f>IFERROR(INDEX('RESEP PRODUK'!$F$5:$F$2004,MATCH(MATCH($B$8,'MASTER PRODUK'!$B$5:$B$204,0)*1000+$A20,'RESEP PRODUK'!$A$5:$A$2004,0)),"")</f>
        <v>m²</v>
      </c>
      <c r="F20" s="19">
        <f>IFERROR(INDEX('RESEP PRODUK'!$G$5:$G$2004,MATCH(MATCH($B$8,'MASTER PRODUK'!$B$5:$B$204,0)*1000+$A20,'RESEP PRODUK'!$A$5:$A$2004,0)),0)</f>
        <v>0.3</v>
      </c>
      <c r="G20" s="19">
        <f>IF(E20="m²",$B$13*F20,IF(E20="keliling",$B$14*F20,IF(E20="tinggi cm",$B$11*$B$9*F20,IF(E20="unit",$B$9*F20,IF(E20="tetap",F20,0)))))</f>
        <v>3.6749999999999998</v>
      </c>
      <c r="H20" s="9">
        <f>IFERROR(INDEX('MASTER BAHAN'!$E$5:$E$204,MATCH(C20,'MASTER BAHAN'!$B$5:$B$204,0)),0)</f>
        <v>0</v>
      </c>
      <c r="I20" s="10">
        <f>IFERROR(INDEX('RESEP PRODUK'!$H$5:$H$2004,MATCH(MATCH($B$8,'MASTER PRODUK'!$B$5:$B$204,0)*1000+$A20,'RESEP PRODUK'!$A$5:$A$2004,0)),IFERROR(INDEX('MASTER BAHAN'!$F$5:$F$204,MATCH(C20,'MASTER BAHAN'!$B$5:$B$204,0)),0))</f>
        <v>0.08</v>
      </c>
      <c r="J20" s="20">
        <f>IF(C20="",0,G20*H20*(1+I20))</f>
        <v>0</v>
      </c>
    </row>
    <row r="21" spans="1:10">
      <c r="A21" s="18">
        <v>4</v>
      </c>
      <c r="B21" s="38"/>
      <c r="C21" s="38"/>
      <c r="D21" s="18" t="str">
        <f>IFERROR(INDEX('MASTER BAHAN'!$D$5:$D$204,MATCH(C21,'MASTER BAHAN'!$B$5:$B$204,0)),"")</f>
        <v/>
      </c>
      <c r="E21" s="18" t="str">
        <f>IFERROR(INDEX('RESEP PRODUK'!$F$5:$F$2004,MATCH(MATCH($B$8,'MASTER PRODUK'!$B$5:$B$204,0)*1000+$A21,'RESEP PRODUK'!$A$5:$A$2004,0)),"")</f>
        <v>m²</v>
      </c>
      <c r="F21" s="19">
        <f>IFERROR(INDEX('RESEP PRODUK'!$G$5:$G$2004,MATCH(MATCH($B$8,'MASTER PRODUK'!$B$5:$B$204,0)*1000+$A21,'RESEP PRODUK'!$A$5:$A$2004,0)),0)</f>
        <v>10</v>
      </c>
      <c r="G21" s="19">
        <f>IF(E21="m²",$B$13*F21,IF(E21="keliling",$B$14*F21,IF(E21="tinggi cm",$B$11*$B$9*F21,IF(E21="unit",$B$9*F21,IF(E21="tetap",F21,0)))))</f>
        <v>122.5</v>
      </c>
      <c r="H21" s="9">
        <f>IFERROR(INDEX('MASTER BAHAN'!$E$5:$E$204,MATCH(C21,'MASTER BAHAN'!$B$5:$B$204,0)),0)</f>
        <v>0</v>
      </c>
      <c r="I21" s="10">
        <f>IFERROR(INDEX('RESEP PRODUK'!$H$5:$H$2004,MATCH(MATCH($B$8,'MASTER PRODUK'!$B$5:$B$204,0)*1000+$A21,'RESEP PRODUK'!$A$5:$A$2004,0)),IFERROR(INDEX('MASTER BAHAN'!$F$5:$F$204,MATCH(C21,'MASTER BAHAN'!$B$5:$B$204,0)),0))</f>
        <v>0.05</v>
      </c>
      <c r="J21" s="20">
        <f>IF(C21="",0,G21*H21*(1+I21))</f>
        <v>0</v>
      </c>
    </row>
    <row r="22" spans="1:10">
      <c r="A22" s="18">
        <v>5</v>
      </c>
      <c r="B22" s="38"/>
      <c r="C22" s="38"/>
      <c r="D22" s="18" t="str">
        <f>IFERROR(INDEX('MASTER BAHAN'!$D$5:$D$204,MATCH(C22,'MASTER BAHAN'!$B$5:$B$204,0)),"")</f>
        <v/>
      </c>
      <c r="E22" s="18" t="str">
        <f>IFERROR(INDEX('RESEP PRODUK'!$F$5:$F$2004,MATCH(MATCH($B$8,'MASTER PRODUK'!$B$5:$B$204,0)*1000+$A22,'RESEP PRODUK'!$A$5:$A$2004,0)),"")</f>
        <v>unit</v>
      </c>
      <c r="F22" s="19">
        <f>IFERROR(INDEX('RESEP PRODUK'!$G$5:$G$2004,MATCH(MATCH($B$8,'MASTER PRODUK'!$B$5:$B$204,0)*1000+$A22,'RESEP PRODUK'!$A$5:$A$2004,0)),0)</f>
        <v>1</v>
      </c>
      <c r="G22" s="19">
        <f>IF(E22="m²",$B$13*F22,IF(E22="keliling",$B$14*F22,IF(E22="tinggi cm",$B$11*$B$9*F22,IF(E22="unit",$B$9*F22,IF(E22="tetap",F22,0)))))</f>
        <v>7</v>
      </c>
      <c r="H22" s="9">
        <f>IFERROR(INDEX('MASTER BAHAN'!$E$5:$E$204,MATCH(C22,'MASTER BAHAN'!$B$5:$B$204,0)),0)</f>
        <v>0</v>
      </c>
      <c r="I22" s="10">
        <f>IFERROR(INDEX('RESEP PRODUK'!$H$5:$H$2004,MATCH(MATCH($B$8,'MASTER PRODUK'!$B$5:$B$204,0)*1000+$A22,'RESEP PRODUK'!$A$5:$A$2004,0)),IFERROR(INDEX('MASTER BAHAN'!$F$5:$F$204,MATCH(C22,'MASTER BAHAN'!$B$5:$B$204,0)),0))</f>
        <v>0.1</v>
      </c>
      <c r="J22" s="20">
        <f>IF(C22="",0,G22*H22*(1+I22))</f>
        <v>0</v>
      </c>
    </row>
    <row r="23" spans="1:10">
      <c r="A23" s="18">
        <v>6</v>
      </c>
      <c r="B23" s="38"/>
      <c r="C23" s="38"/>
      <c r="D23" s="18" t="str">
        <f>IFERROR(INDEX('MASTER BAHAN'!$D$5:$D$204,MATCH(C23,'MASTER BAHAN'!$B$5:$B$204,0)),"")</f>
        <v/>
      </c>
      <c r="E23" s="18" t="str">
        <f>IFERROR(INDEX('RESEP PRODUK'!$F$5:$F$2004,MATCH(MATCH($B$8,'MASTER PRODUK'!$B$5:$B$204,0)*1000+$A23,'RESEP PRODUK'!$A$5:$A$2004,0)),"")</f>
        <v>unit</v>
      </c>
      <c r="F23" s="19">
        <f>IFERROR(INDEX('RESEP PRODUK'!$G$5:$G$2004,MATCH(MATCH($B$8,'MASTER PRODUK'!$B$5:$B$204,0)*1000+$A23,'RESEP PRODUK'!$A$5:$A$2004,0)),0)</f>
        <v>1</v>
      </c>
      <c r="G23" s="19">
        <f>IF(E23="m²",$B$13*F23,IF(E23="keliling",$B$14*F23,IF(E23="tinggi cm",$B$11*$B$9*F23,IF(E23="unit",$B$9*F23,IF(E23="tetap",F23,0)))))</f>
        <v>7</v>
      </c>
      <c r="H23" s="9">
        <f>IFERROR(INDEX('MASTER BAHAN'!$E$5:$E$204,MATCH(C23,'MASTER BAHAN'!$B$5:$B$204,0)),0)</f>
        <v>0</v>
      </c>
      <c r="I23" s="10">
        <f>IFERROR(INDEX('RESEP PRODUK'!$H$5:$H$2004,MATCH(MATCH($B$8,'MASTER PRODUK'!$B$5:$B$204,0)*1000+$A23,'RESEP PRODUK'!$A$5:$A$2004,0)),IFERROR(INDEX('MASTER BAHAN'!$F$5:$F$204,MATCH(C23,'MASTER BAHAN'!$B$5:$B$204,0)),0))</f>
        <v>0.1</v>
      </c>
      <c r="J23" s="20">
        <f>IF(C23="",0,G23*H23*(1+I23))</f>
        <v>0</v>
      </c>
    </row>
    <row r="24" spans="1:10">
      <c r="A24" s="18">
        <v>7</v>
      </c>
      <c r="B24" s="38" t="str">
        <f>IFERROR(INDEX('RESEP PRODUK'!$D$5:$D$2004,MATCH(MATCH($B$8,'MASTER PRODUK'!$B$5:$B$204,0)*1000+$A24,'RESEP PRODUK'!$A$5:$A$2004,0)),"")</f>
        <v/>
      </c>
      <c r="C24" s="38" t="str">
        <f>IFERROR(INDEX('RESEP PRODUK'!$E$5:$E$2004,MATCH(MATCH($B$8,'MASTER PRODUK'!$B$5:$B$204,0)*1000+$A24,'RESEP PRODUK'!$A$5:$A$2004,0)),"")</f>
        <v/>
      </c>
      <c r="D24" s="18" t="str">
        <f>IFERROR(INDEX('MASTER BAHAN'!$D$5:$D$204,MATCH(C24,'MASTER BAHAN'!$B$5:$B$204,0)),"")</f>
        <v/>
      </c>
      <c r="E24" s="18" t="str">
        <f>IFERROR(INDEX('RESEP PRODUK'!$F$5:$F$2004,MATCH(MATCH($B$8,'MASTER PRODUK'!$B$5:$B$204,0)*1000+$A24,'RESEP PRODUK'!$A$5:$A$2004,0)),"")</f>
        <v/>
      </c>
      <c r="F24" s="19">
        <f>IFERROR(INDEX('RESEP PRODUK'!$G$5:$G$2004,MATCH(MATCH($B$8,'MASTER PRODUK'!$B$5:$B$204,0)*1000+$A24,'RESEP PRODUK'!$A$5:$A$2004,0)),0)</f>
        <v>0</v>
      </c>
      <c r="G24" s="19">
        <f>IF(E24="m²",$B$13*F24,IF(E24="keliling",$B$14*F24,IF(E24="tinggi cm",$B$11*$B$9*F24,IF(E24="unit",$B$9*F24,IF(E24="tetap",F24,0)))))</f>
        <v>0</v>
      </c>
      <c r="H24" s="9">
        <f>IFERROR(INDEX('MASTER BAHAN'!$E$5:$E$204,MATCH(C24,'MASTER BAHAN'!$B$5:$B$204,0)),0)</f>
        <v>0</v>
      </c>
      <c r="I24" s="10">
        <f>IFERROR(INDEX('RESEP PRODUK'!$H$5:$H$2004,MATCH(MATCH($B$8,'MASTER PRODUK'!$B$5:$B$204,0)*1000+$A24,'RESEP PRODUK'!$A$5:$A$2004,0)),IFERROR(INDEX('MASTER BAHAN'!$F$5:$F$204,MATCH(C24,'MASTER BAHAN'!$B$5:$B$204,0)),0))</f>
        <v>0</v>
      </c>
      <c r="J24" s="20">
        <f>IF(C24="",0,G24*H24*(1+I24))</f>
        <v>0</v>
      </c>
    </row>
    <row r="25" spans="1:10">
      <c r="A25" s="18">
        <v>8</v>
      </c>
      <c r="B25" s="38" t="str">
        <f>IFERROR(INDEX('RESEP PRODUK'!$D$5:$D$2004,MATCH(MATCH($B$8,'MASTER PRODUK'!$B$5:$B$204,0)*1000+$A25,'RESEP PRODUK'!$A$5:$A$2004,0)),"")</f>
        <v/>
      </c>
      <c r="C25" s="38" t="str">
        <f>IFERROR(INDEX('RESEP PRODUK'!$E$5:$E$2004,MATCH(MATCH($B$8,'MASTER PRODUK'!$B$5:$B$204,0)*1000+$A25,'RESEP PRODUK'!$A$5:$A$2004,0)),"")</f>
        <v/>
      </c>
      <c r="D25" s="18" t="str">
        <f>IFERROR(INDEX('MASTER BAHAN'!$D$5:$D$204,MATCH(C25,'MASTER BAHAN'!$B$5:$B$204,0)),"")</f>
        <v/>
      </c>
      <c r="E25" s="18" t="str">
        <f>IFERROR(INDEX('RESEP PRODUK'!$F$5:$F$2004,MATCH(MATCH($B$8,'MASTER PRODUK'!$B$5:$B$204,0)*1000+$A25,'RESEP PRODUK'!$A$5:$A$2004,0)),"")</f>
        <v/>
      </c>
      <c r="F25" s="19">
        <f>IFERROR(INDEX('RESEP PRODUK'!$G$5:$G$2004,MATCH(MATCH($B$8,'MASTER PRODUK'!$B$5:$B$204,0)*1000+$A25,'RESEP PRODUK'!$A$5:$A$2004,0)),0)</f>
        <v>0</v>
      </c>
      <c r="G25" s="19">
        <f>IF(E25="m²",$B$13*F25,IF(E25="keliling",$B$14*F25,IF(E25="tinggi cm",$B$11*$B$9*F25,IF(E25="unit",$B$9*F25,IF(E25="tetap",F25,0)))))</f>
        <v>0</v>
      </c>
      <c r="H25" s="9">
        <f>IFERROR(INDEX('MASTER BAHAN'!$E$5:$E$204,MATCH(C25,'MASTER BAHAN'!$B$5:$B$204,0)),0)</f>
        <v>0</v>
      </c>
      <c r="I25" s="10">
        <f>IFERROR(INDEX('RESEP PRODUK'!$H$5:$H$2004,MATCH(MATCH($B$8,'MASTER PRODUK'!$B$5:$B$204,0)*1000+$A25,'RESEP PRODUK'!$A$5:$A$2004,0)),IFERROR(INDEX('MASTER BAHAN'!$F$5:$F$204,MATCH(C25,'MASTER BAHAN'!$B$5:$B$204,0)),0))</f>
        <v>0</v>
      </c>
      <c r="J25" s="20">
        <f>IF(C25="",0,G25*H25*(1+I25))</f>
        <v>0</v>
      </c>
    </row>
    <row r="26" spans="1:10">
      <c r="A26" s="18">
        <v>9</v>
      </c>
      <c r="B26" s="38" t="str">
        <f>IFERROR(INDEX('RESEP PRODUK'!$D$5:$D$2004,MATCH(MATCH($B$8,'MASTER PRODUK'!$B$5:$B$204,0)*1000+$A26,'RESEP PRODUK'!$A$5:$A$2004,0)),"")</f>
        <v/>
      </c>
      <c r="C26" s="38" t="str">
        <f>IFERROR(INDEX('RESEP PRODUK'!$E$5:$E$2004,MATCH(MATCH($B$8,'MASTER PRODUK'!$B$5:$B$204,0)*1000+$A26,'RESEP PRODUK'!$A$5:$A$2004,0)),"")</f>
        <v/>
      </c>
      <c r="D26" s="18" t="str">
        <f>IFERROR(INDEX('MASTER BAHAN'!$D$5:$D$204,MATCH(C26,'MASTER BAHAN'!$B$5:$B$204,0)),"")</f>
        <v/>
      </c>
      <c r="E26" s="18" t="str">
        <f>IFERROR(INDEX('RESEP PRODUK'!$F$5:$F$2004,MATCH(MATCH($B$8,'MASTER PRODUK'!$B$5:$B$204,0)*1000+$A26,'RESEP PRODUK'!$A$5:$A$2004,0)),"")</f>
        <v/>
      </c>
      <c r="F26" s="19">
        <f>IFERROR(INDEX('RESEP PRODUK'!$G$5:$G$2004,MATCH(MATCH($B$8,'MASTER PRODUK'!$B$5:$B$204,0)*1000+$A26,'RESEP PRODUK'!$A$5:$A$2004,0)),0)</f>
        <v>0</v>
      </c>
      <c r="G26" s="19">
        <f>IF(E26="m²",$B$13*F26,IF(E26="keliling",$B$14*F26,IF(E26="tinggi cm",$B$11*$B$9*F26,IF(E26="unit",$B$9*F26,IF(E26="tetap",F26,0)))))</f>
        <v>0</v>
      </c>
      <c r="H26" s="9">
        <f>IFERROR(INDEX('MASTER BAHAN'!$E$5:$E$204,MATCH(C26,'MASTER BAHAN'!$B$5:$B$204,0)),0)</f>
        <v>0</v>
      </c>
      <c r="I26" s="10">
        <f>IFERROR(INDEX('RESEP PRODUK'!$H$5:$H$2004,MATCH(MATCH($B$8,'MASTER PRODUK'!$B$5:$B$204,0)*1000+$A26,'RESEP PRODUK'!$A$5:$A$2004,0)),IFERROR(INDEX('MASTER BAHAN'!$F$5:$F$204,MATCH(C26,'MASTER BAHAN'!$B$5:$B$204,0)),0))</f>
        <v>0</v>
      </c>
      <c r="J26" s="20">
        <f>IF(C26="",0,G26*H26*(1+I26))</f>
        <v>0</v>
      </c>
    </row>
    <row r="27" spans="1:10">
      <c r="A27" s="18">
        <v>10</v>
      </c>
      <c r="B27" s="38" t="str">
        <f>IFERROR(INDEX('RESEP PRODUK'!$D$5:$D$2004,MATCH(MATCH($B$8,'MASTER PRODUK'!$B$5:$B$204,0)*1000+$A27,'RESEP PRODUK'!$A$5:$A$2004,0)),"")</f>
        <v/>
      </c>
      <c r="C27" s="38" t="str">
        <f>IFERROR(INDEX('RESEP PRODUK'!$E$5:$E$2004,MATCH(MATCH($B$8,'MASTER PRODUK'!$B$5:$B$204,0)*1000+$A27,'RESEP PRODUK'!$A$5:$A$2004,0)),"")</f>
        <v/>
      </c>
      <c r="D27" s="18" t="str">
        <f>IFERROR(INDEX('MASTER BAHAN'!$D$5:$D$204,MATCH(C27,'MASTER BAHAN'!$B$5:$B$204,0)),"")</f>
        <v/>
      </c>
      <c r="E27" s="18" t="str">
        <f>IFERROR(INDEX('RESEP PRODUK'!$F$5:$F$2004,MATCH(MATCH($B$8,'MASTER PRODUK'!$B$5:$B$204,0)*1000+$A27,'RESEP PRODUK'!$A$5:$A$2004,0)),"")</f>
        <v/>
      </c>
      <c r="F27" s="19">
        <f>IFERROR(INDEX('RESEP PRODUK'!$G$5:$G$2004,MATCH(MATCH($B$8,'MASTER PRODUK'!$B$5:$B$204,0)*1000+$A27,'RESEP PRODUK'!$A$5:$A$2004,0)),0)</f>
        <v>0</v>
      </c>
      <c r="G27" s="19">
        <f>IF(E27="m²",$B$13*F27,IF(E27="keliling",$B$14*F27,IF(E27="tinggi cm",$B$11*$B$9*F27,IF(E27="unit",$B$9*F27,IF(E27="tetap",F27,0)))))</f>
        <v>0</v>
      </c>
      <c r="H27" s="9">
        <f>IFERROR(INDEX('MASTER BAHAN'!$E$5:$E$204,MATCH(C27,'MASTER BAHAN'!$B$5:$B$204,0)),0)</f>
        <v>0</v>
      </c>
      <c r="I27" s="10">
        <f>IFERROR(INDEX('RESEP PRODUK'!$H$5:$H$2004,MATCH(MATCH($B$8,'MASTER PRODUK'!$B$5:$B$204,0)*1000+$A27,'RESEP PRODUK'!$A$5:$A$2004,0)),IFERROR(INDEX('MASTER BAHAN'!$F$5:$F$204,MATCH(C27,'MASTER BAHAN'!$B$5:$B$204,0)),0))</f>
        <v>0</v>
      </c>
      <c r="J27" s="20">
        <f>IF(C27="",0,G27*H27*(1+I27))</f>
        <v>0</v>
      </c>
    </row>
    <row r="28" spans="1:10">
      <c r="A28" s="18">
        <v>11</v>
      </c>
      <c r="B28" s="38" t="str">
        <f>IFERROR(INDEX('RESEP PRODUK'!$D$5:$D$2004,MATCH(MATCH($B$8,'MASTER PRODUK'!$B$5:$B$204,0)*1000+$A28,'RESEP PRODUK'!$A$5:$A$2004,0)),"")</f>
        <v/>
      </c>
      <c r="C28" s="38" t="str">
        <f>IFERROR(INDEX('RESEP PRODUK'!$E$5:$E$2004,MATCH(MATCH($B$8,'MASTER PRODUK'!$B$5:$B$204,0)*1000+$A28,'RESEP PRODUK'!$A$5:$A$2004,0)),"")</f>
        <v/>
      </c>
      <c r="D28" s="18" t="str">
        <f>IFERROR(INDEX('MASTER BAHAN'!$D$5:$D$204,MATCH(C28,'MASTER BAHAN'!$B$5:$B$204,0)),"")</f>
        <v/>
      </c>
      <c r="E28" s="18" t="str">
        <f>IFERROR(INDEX('RESEP PRODUK'!$F$5:$F$2004,MATCH(MATCH($B$8,'MASTER PRODUK'!$B$5:$B$204,0)*1000+$A28,'RESEP PRODUK'!$A$5:$A$2004,0)),"")</f>
        <v/>
      </c>
      <c r="F28" s="19">
        <f>IFERROR(INDEX('RESEP PRODUK'!$G$5:$G$2004,MATCH(MATCH($B$8,'MASTER PRODUK'!$B$5:$B$204,0)*1000+$A28,'RESEP PRODUK'!$A$5:$A$2004,0)),0)</f>
        <v>0</v>
      </c>
      <c r="G28" s="19">
        <f>IF(E28="m²",$B$13*F28,IF(E28="keliling",$B$14*F28,IF(E28="tinggi cm",$B$11*$B$9*F28,IF(E28="unit",$B$9*F28,IF(E28="tetap",F28,0)))))</f>
        <v>0</v>
      </c>
      <c r="H28" s="9">
        <f>IFERROR(INDEX('MASTER BAHAN'!$E$5:$E$204,MATCH(C28,'MASTER BAHAN'!$B$5:$B$204,0)),0)</f>
        <v>0</v>
      </c>
      <c r="I28" s="10">
        <f>IFERROR(INDEX('RESEP PRODUK'!$H$5:$H$2004,MATCH(MATCH($B$8,'MASTER PRODUK'!$B$5:$B$204,0)*1000+$A28,'RESEP PRODUK'!$A$5:$A$2004,0)),IFERROR(INDEX('MASTER BAHAN'!$F$5:$F$204,MATCH(C28,'MASTER BAHAN'!$B$5:$B$204,0)),0))</f>
        <v>0</v>
      </c>
      <c r="J28" s="20">
        <f>IF(C28="",0,G28*H28*(1+I28))</f>
        <v>0</v>
      </c>
    </row>
    <row r="29" spans="1:10">
      <c r="A29" s="18">
        <v>12</v>
      </c>
      <c r="B29" s="38" t="str">
        <f>IFERROR(INDEX('RESEP PRODUK'!$D$5:$D$2004,MATCH(MATCH($B$8,'MASTER PRODUK'!$B$5:$B$204,0)*1000+$A29,'RESEP PRODUK'!$A$5:$A$2004,0)),"")</f>
        <v/>
      </c>
      <c r="C29" s="38" t="str">
        <f>IFERROR(INDEX('RESEP PRODUK'!$E$5:$E$2004,MATCH(MATCH($B$8,'MASTER PRODUK'!$B$5:$B$204,0)*1000+$A29,'RESEP PRODUK'!$A$5:$A$2004,0)),"")</f>
        <v/>
      </c>
      <c r="D29" s="18" t="str">
        <f>IFERROR(INDEX('MASTER BAHAN'!$D$5:$D$204,MATCH(C29,'MASTER BAHAN'!$B$5:$B$204,0)),"")</f>
        <v/>
      </c>
      <c r="E29" s="18" t="str">
        <f>IFERROR(INDEX('RESEP PRODUK'!$F$5:$F$2004,MATCH(MATCH($B$8,'MASTER PRODUK'!$B$5:$B$204,0)*1000+$A29,'RESEP PRODUK'!$A$5:$A$2004,0)),"")</f>
        <v/>
      </c>
      <c r="F29" s="19">
        <f>IFERROR(INDEX('RESEP PRODUK'!$G$5:$G$2004,MATCH(MATCH($B$8,'MASTER PRODUK'!$B$5:$B$204,0)*1000+$A29,'RESEP PRODUK'!$A$5:$A$2004,0)),0)</f>
        <v>0</v>
      </c>
      <c r="G29" s="19">
        <f>IF(E29="m²",$B$13*F29,IF(E29="keliling",$B$14*F29,IF(E29="tinggi cm",$B$11*$B$9*F29,IF(E29="unit",$B$9*F29,IF(E29="tetap",F29,0)))))</f>
        <v>0</v>
      </c>
      <c r="H29" s="9">
        <f>IFERROR(INDEX('MASTER BAHAN'!$E$5:$E$204,MATCH(C29,'MASTER BAHAN'!$B$5:$B$204,0)),0)</f>
        <v>0</v>
      </c>
      <c r="I29" s="10">
        <f>IFERROR(INDEX('RESEP PRODUK'!$H$5:$H$2004,MATCH(MATCH($B$8,'MASTER PRODUK'!$B$5:$B$204,0)*1000+$A29,'RESEP PRODUK'!$A$5:$A$2004,0)),IFERROR(INDEX('MASTER BAHAN'!$F$5:$F$204,MATCH(C29,'MASTER BAHAN'!$B$5:$B$204,0)),0))</f>
        <v>0</v>
      </c>
      <c r="J29" s="20">
        <f>IF(C29="",0,G29*H29*(1+I29))</f>
        <v>0</v>
      </c>
    </row>
    <row r="30" spans="1:10">
      <c r="A30" s="18">
        <v>13</v>
      </c>
      <c r="B30" s="38" t="str">
        <f>IFERROR(INDEX('RESEP PRODUK'!$D$5:$D$2004,MATCH(MATCH($B$8,'MASTER PRODUK'!$B$5:$B$204,0)*1000+$A30,'RESEP PRODUK'!$A$5:$A$2004,0)),"")</f>
        <v/>
      </c>
      <c r="C30" s="38" t="str">
        <f>IFERROR(INDEX('RESEP PRODUK'!$E$5:$E$2004,MATCH(MATCH($B$8,'MASTER PRODUK'!$B$5:$B$204,0)*1000+$A30,'RESEP PRODUK'!$A$5:$A$2004,0)),"")</f>
        <v/>
      </c>
      <c r="D30" s="18" t="str">
        <f>IFERROR(INDEX('MASTER BAHAN'!$D$5:$D$204,MATCH(C30,'MASTER BAHAN'!$B$5:$B$204,0)),"")</f>
        <v/>
      </c>
      <c r="E30" s="18" t="str">
        <f>IFERROR(INDEX('RESEP PRODUK'!$F$5:$F$2004,MATCH(MATCH($B$8,'MASTER PRODUK'!$B$5:$B$204,0)*1000+$A30,'RESEP PRODUK'!$A$5:$A$2004,0)),"")</f>
        <v/>
      </c>
      <c r="F30" s="19">
        <f>IFERROR(INDEX('RESEP PRODUK'!$G$5:$G$2004,MATCH(MATCH($B$8,'MASTER PRODUK'!$B$5:$B$204,0)*1000+$A30,'RESEP PRODUK'!$A$5:$A$2004,0)),0)</f>
        <v>0</v>
      </c>
      <c r="G30" s="19">
        <f>IF(E30="m²",$B$13*F30,IF(E30="keliling",$B$14*F30,IF(E30="tinggi cm",$B$11*$B$9*F30,IF(E30="unit",$B$9*F30,IF(E30="tetap",F30,0)))))</f>
        <v>0</v>
      </c>
      <c r="H30" s="9">
        <f>IFERROR(INDEX('MASTER BAHAN'!$E$5:$E$204,MATCH(C30,'MASTER BAHAN'!$B$5:$B$204,0)),0)</f>
        <v>0</v>
      </c>
      <c r="I30" s="10">
        <f>IFERROR(INDEX('RESEP PRODUK'!$H$5:$H$2004,MATCH(MATCH($B$8,'MASTER PRODUK'!$B$5:$B$204,0)*1000+$A30,'RESEP PRODUK'!$A$5:$A$2004,0)),IFERROR(INDEX('MASTER BAHAN'!$F$5:$F$204,MATCH(C30,'MASTER BAHAN'!$B$5:$B$204,0)),0))</f>
        <v>0</v>
      </c>
      <c r="J30" s="20">
        <f>IF(C30="",0,G30*H30*(1+I30))</f>
        <v>0</v>
      </c>
    </row>
    <row r="31" spans="1:10">
      <c r="A31" s="18">
        <v>14</v>
      </c>
      <c r="B31" s="38" t="str">
        <f>IFERROR(INDEX('RESEP PRODUK'!$D$5:$D$2004,MATCH(MATCH($B$8,'MASTER PRODUK'!$B$5:$B$204,0)*1000+$A31,'RESEP PRODUK'!$A$5:$A$2004,0)),"")</f>
        <v/>
      </c>
      <c r="C31" s="38" t="str">
        <f>IFERROR(INDEX('RESEP PRODUK'!$E$5:$E$2004,MATCH(MATCH($B$8,'MASTER PRODUK'!$B$5:$B$204,0)*1000+$A31,'RESEP PRODUK'!$A$5:$A$2004,0)),"")</f>
        <v/>
      </c>
      <c r="D31" s="18" t="str">
        <f>IFERROR(INDEX('MASTER BAHAN'!$D$5:$D$204,MATCH(C31,'MASTER BAHAN'!$B$5:$B$204,0)),"")</f>
        <v/>
      </c>
      <c r="E31" s="18" t="str">
        <f>IFERROR(INDEX('RESEP PRODUK'!$F$5:$F$2004,MATCH(MATCH($B$8,'MASTER PRODUK'!$B$5:$B$204,0)*1000+$A31,'RESEP PRODUK'!$A$5:$A$2004,0)),"")</f>
        <v/>
      </c>
      <c r="F31" s="19">
        <f>IFERROR(INDEX('RESEP PRODUK'!$G$5:$G$2004,MATCH(MATCH($B$8,'MASTER PRODUK'!$B$5:$B$204,0)*1000+$A31,'RESEP PRODUK'!$A$5:$A$2004,0)),0)</f>
        <v>0</v>
      </c>
      <c r="G31" s="19">
        <f>IF(E31="m²",$B$13*F31,IF(E31="keliling",$B$14*F31,IF(E31="tinggi cm",$B$11*$B$9*F31,IF(E31="unit",$B$9*F31,IF(E31="tetap",F31,0)))))</f>
        <v>0</v>
      </c>
      <c r="H31" s="9">
        <f>IFERROR(INDEX('MASTER BAHAN'!$E$5:$E$204,MATCH(C31,'MASTER BAHAN'!$B$5:$B$204,0)),0)</f>
        <v>0</v>
      </c>
      <c r="I31" s="10">
        <f>IFERROR(INDEX('RESEP PRODUK'!$H$5:$H$2004,MATCH(MATCH($B$8,'MASTER PRODUK'!$B$5:$B$204,0)*1000+$A31,'RESEP PRODUK'!$A$5:$A$2004,0)),IFERROR(INDEX('MASTER BAHAN'!$F$5:$F$204,MATCH(C31,'MASTER BAHAN'!$B$5:$B$204,0)),0))</f>
        <v>0</v>
      </c>
      <c r="J31" s="20">
        <f>IF(C31="",0,G31*H31*(1+I31))</f>
        <v>0</v>
      </c>
    </row>
    <row r="32" spans="1:10">
      <c r="A32" s="18">
        <v>15</v>
      </c>
      <c r="B32" s="38" t="str">
        <f>IFERROR(INDEX('RESEP PRODUK'!$D$5:$D$2004,MATCH(MATCH($B$8,'MASTER PRODUK'!$B$5:$B$204,0)*1000+$A32,'RESEP PRODUK'!$A$5:$A$2004,0)),"")</f>
        <v/>
      </c>
      <c r="C32" s="38" t="str">
        <f>IFERROR(INDEX('RESEP PRODUK'!$E$5:$E$2004,MATCH(MATCH($B$8,'MASTER PRODUK'!$B$5:$B$204,0)*1000+$A32,'RESEP PRODUK'!$A$5:$A$2004,0)),"")</f>
        <v/>
      </c>
      <c r="D32" s="18" t="str">
        <f>IFERROR(INDEX('MASTER BAHAN'!$D$5:$D$204,MATCH(C32,'MASTER BAHAN'!$B$5:$B$204,0)),"")</f>
        <v/>
      </c>
      <c r="E32" s="18" t="str">
        <f>IFERROR(INDEX('RESEP PRODUK'!$F$5:$F$2004,MATCH(MATCH($B$8,'MASTER PRODUK'!$B$5:$B$204,0)*1000+$A32,'RESEP PRODUK'!$A$5:$A$2004,0)),"")</f>
        <v/>
      </c>
      <c r="F32" s="19">
        <f>IFERROR(INDEX('RESEP PRODUK'!$G$5:$G$2004,MATCH(MATCH($B$8,'MASTER PRODUK'!$B$5:$B$204,0)*1000+$A32,'RESEP PRODUK'!$A$5:$A$2004,0)),0)</f>
        <v>0</v>
      </c>
      <c r="G32" s="19">
        <f>IF(E32="m²",$B$13*F32,IF(E32="keliling",$B$14*F32,IF(E32="tinggi cm",$B$11*$B$9*F32,IF(E32="unit",$B$9*F32,IF(E32="tetap",F32,0)))))</f>
        <v>0</v>
      </c>
      <c r="H32" s="9">
        <f>IFERROR(INDEX('MASTER BAHAN'!$E$5:$E$204,MATCH(C32,'MASTER BAHAN'!$B$5:$B$204,0)),0)</f>
        <v>0</v>
      </c>
      <c r="I32" s="10">
        <f>IFERROR(INDEX('RESEP PRODUK'!$H$5:$H$2004,MATCH(MATCH($B$8,'MASTER PRODUK'!$B$5:$B$204,0)*1000+$A32,'RESEP PRODUK'!$A$5:$A$2004,0)),IFERROR(INDEX('MASTER BAHAN'!$F$5:$F$204,MATCH(C32,'MASTER BAHAN'!$B$5:$B$204,0)),0))</f>
        <v>0</v>
      </c>
      <c r="J32" s="20">
        <f>IF(C32="",0,G32*H32*(1+I32))</f>
        <v>0</v>
      </c>
    </row>
    <row r="33" spans="1:10">
      <c r="A33" s="18">
        <v>16</v>
      </c>
      <c r="B33" s="38" t="str">
        <f>IFERROR(INDEX('RESEP PRODUK'!$D$5:$D$2004,MATCH(MATCH($B$8,'MASTER PRODUK'!$B$5:$B$204,0)*1000+$A33,'RESEP PRODUK'!$A$5:$A$2004,0)),"")</f>
        <v/>
      </c>
      <c r="C33" s="38" t="str">
        <f>IFERROR(INDEX('RESEP PRODUK'!$E$5:$E$2004,MATCH(MATCH($B$8,'MASTER PRODUK'!$B$5:$B$204,0)*1000+$A33,'RESEP PRODUK'!$A$5:$A$2004,0)),"")</f>
        <v/>
      </c>
      <c r="D33" s="18" t="str">
        <f>IFERROR(INDEX('MASTER BAHAN'!$D$5:$D$204,MATCH(C33,'MASTER BAHAN'!$B$5:$B$204,0)),"")</f>
        <v/>
      </c>
      <c r="E33" s="18" t="str">
        <f>IFERROR(INDEX('RESEP PRODUK'!$F$5:$F$2004,MATCH(MATCH($B$8,'MASTER PRODUK'!$B$5:$B$204,0)*1000+$A33,'RESEP PRODUK'!$A$5:$A$2004,0)),"")</f>
        <v/>
      </c>
      <c r="F33" s="19">
        <f>IFERROR(INDEX('RESEP PRODUK'!$G$5:$G$2004,MATCH(MATCH($B$8,'MASTER PRODUK'!$B$5:$B$204,0)*1000+$A33,'RESEP PRODUK'!$A$5:$A$2004,0)),0)</f>
        <v>0</v>
      </c>
      <c r="G33" s="19">
        <f>IF(E33="m²",$B$13*F33,IF(E33="keliling",$B$14*F33,IF(E33="tinggi cm",$B$11*$B$9*F33,IF(E33="unit",$B$9*F33,IF(E33="tetap",F33,0)))))</f>
        <v>0</v>
      </c>
      <c r="H33" s="9">
        <f>IFERROR(INDEX('MASTER BAHAN'!$E$5:$E$204,MATCH(C33,'MASTER BAHAN'!$B$5:$B$204,0)),0)</f>
        <v>0</v>
      </c>
      <c r="I33" s="10">
        <f>IFERROR(INDEX('RESEP PRODUK'!$H$5:$H$2004,MATCH(MATCH($B$8,'MASTER PRODUK'!$B$5:$B$204,0)*1000+$A33,'RESEP PRODUK'!$A$5:$A$2004,0)),IFERROR(INDEX('MASTER BAHAN'!$F$5:$F$204,MATCH(C33,'MASTER BAHAN'!$B$5:$B$204,0)),0))</f>
        <v>0</v>
      </c>
      <c r="J33" s="20">
        <f>IF(C33="",0,G33*H33*(1+I33))</f>
        <v>0</v>
      </c>
    </row>
    <row r="34" spans="1:10">
      <c r="A34" s="18">
        <v>17</v>
      </c>
      <c r="B34" s="38" t="str">
        <f>IFERROR(INDEX('RESEP PRODUK'!$D$5:$D$2004,MATCH(MATCH($B$8,'MASTER PRODUK'!$B$5:$B$204,0)*1000+$A34,'RESEP PRODUK'!$A$5:$A$2004,0)),"")</f>
        <v/>
      </c>
      <c r="C34" s="38" t="str">
        <f>IFERROR(INDEX('RESEP PRODUK'!$E$5:$E$2004,MATCH(MATCH($B$8,'MASTER PRODUK'!$B$5:$B$204,0)*1000+$A34,'RESEP PRODUK'!$A$5:$A$2004,0)),"")</f>
        <v/>
      </c>
      <c r="D34" s="18" t="str">
        <f>IFERROR(INDEX('MASTER BAHAN'!$D$5:$D$204,MATCH(C34,'MASTER BAHAN'!$B$5:$B$204,0)),"")</f>
        <v/>
      </c>
      <c r="E34" s="18" t="str">
        <f>IFERROR(INDEX('RESEP PRODUK'!$F$5:$F$2004,MATCH(MATCH($B$8,'MASTER PRODUK'!$B$5:$B$204,0)*1000+$A34,'RESEP PRODUK'!$A$5:$A$2004,0)),"")</f>
        <v/>
      </c>
      <c r="F34" s="19">
        <f>IFERROR(INDEX('RESEP PRODUK'!$G$5:$G$2004,MATCH(MATCH($B$8,'MASTER PRODUK'!$B$5:$B$204,0)*1000+$A34,'RESEP PRODUK'!$A$5:$A$2004,0)),0)</f>
        <v>0</v>
      </c>
      <c r="G34" s="19">
        <f>IF(E34="m²",$B$13*F34,IF(E34="keliling",$B$14*F34,IF(E34="tinggi cm",$B$11*$B$9*F34,IF(E34="unit",$B$9*F34,IF(E34="tetap",F34,0)))))</f>
        <v>0</v>
      </c>
      <c r="H34" s="9">
        <f>IFERROR(INDEX('MASTER BAHAN'!$E$5:$E$204,MATCH(C34,'MASTER BAHAN'!$B$5:$B$204,0)),0)</f>
        <v>0</v>
      </c>
      <c r="I34" s="10">
        <f>IFERROR(INDEX('RESEP PRODUK'!$H$5:$H$2004,MATCH(MATCH($B$8,'MASTER PRODUK'!$B$5:$B$204,0)*1000+$A34,'RESEP PRODUK'!$A$5:$A$2004,0)),IFERROR(INDEX('MASTER BAHAN'!$F$5:$F$204,MATCH(C34,'MASTER BAHAN'!$B$5:$B$204,0)),0))</f>
        <v>0</v>
      </c>
      <c r="J34" s="20">
        <f>IF(C34="",0,G34*H34*(1+I34))</f>
        <v>0</v>
      </c>
    </row>
    <row r="35" spans="1:10">
      <c r="A35" s="18">
        <v>18</v>
      </c>
      <c r="B35" s="38" t="str">
        <f>IFERROR(INDEX('RESEP PRODUK'!$D$5:$D$2004,MATCH(MATCH($B$8,'MASTER PRODUK'!$B$5:$B$204,0)*1000+$A35,'RESEP PRODUK'!$A$5:$A$2004,0)),"")</f>
        <v/>
      </c>
      <c r="C35" s="38" t="str">
        <f>IFERROR(INDEX('RESEP PRODUK'!$E$5:$E$2004,MATCH(MATCH($B$8,'MASTER PRODUK'!$B$5:$B$204,0)*1000+$A35,'RESEP PRODUK'!$A$5:$A$2004,0)),"")</f>
        <v/>
      </c>
      <c r="D35" s="18" t="str">
        <f>IFERROR(INDEX('MASTER BAHAN'!$D$5:$D$204,MATCH(C35,'MASTER BAHAN'!$B$5:$B$204,0)),"")</f>
        <v/>
      </c>
      <c r="E35" s="18" t="str">
        <f>IFERROR(INDEX('RESEP PRODUK'!$F$5:$F$2004,MATCH(MATCH($B$8,'MASTER PRODUK'!$B$5:$B$204,0)*1000+$A35,'RESEP PRODUK'!$A$5:$A$2004,0)),"")</f>
        <v/>
      </c>
      <c r="F35" s="19">
        <f>IFERROR(INDEX('RESEP PRODUK'!$G$5:$G$2004,MATCH(MATCH($B$8,'MASTER PRODUK'!$B$5:$B$204,0)*1000+$A35,'RESEP PRODUK'!$A$5:$A$2004,0)),0)</f>
        <v>0</v>
      </c>
      <c r="G35" s="19">
        <f>IF(E35="m²",$B$13*F35,IF(E35="keliling",$B$14*F35,IF(E35="tinggi cm",$B$11*$B$9*F35,IF(E35="unit",$B$9*F35,IF(E35="tetap",F35,0)))))</f>
        <v>0</v>
      </c>
      <c r="H35" s="9">
        <f>IFERROR(INDEX('MASTER BAHAN'!$E$5:$E$204,MATCH(C35,'MASTER BAHAN'!$B$5:$B$204,0)),0)</f>
        <v>0</v>
      </c>
      <c r="I35" s="10">
        <f>IFERROR(INDEX('RESEP PRODUK'!$H$5:$H$2004,MATCH(MATCH($B$8,'MASTER PRODUK'!$B$5:$B$204,0)*1000+$A35,'RESEP PRODUK'!$A$5:$A$2004,0)),IFERROR(INDEX('MASTER BAHAN'!$F$5:$F$204,MATCH(C35,'MASTER BAHAN'!$B$5:$B$204,0)),0))</f>
        <v>0</v>
      </c>
      <c r="J35" s="20">
        <f>IF(C35="",0,G35*H35*(1+I35))</f>
        <v>0</v>
      </c>
    </row>
    <row r="36" spans="1:10">
      <c r="A36" s="18">
        <v>19</v>
      </c>
      <c r="B36" s="38" t="str">
        <f>IFERROR(INDEX('RESEP PRODUK'!$D$5:$D$2004,MATCH(MATCH($B$8,'MASTER PRODUK'!$B$5:$B$204,0)*1000+$A36,'RESEP PRODUK'!$A$5:$A$2004,0)),"")</f>
        <v/>
      </c>
      <c r="C36" s="38" t="str">
        <f>IFERROR(INDEX('RESEP PRODUK'!$E$5:$E$2004,MATCH(MATCH($B$8,'MASTER PRODUK'!$B$5:$B$204,0)*1000+$A36,'RESEP PRODUK'!$A$5:$A$2004,0)),"")</f>
        <v/>
      </c>
      <c r="D36" s="18" t="str">
        <f>IFERROR(INDEX('MASTER BAHAN'!$D$5:$D$204,MATCH(C36,'MASTER BAHAN'!$B$5:$B$204,0)),"")</f>
        <v/>
      </c>
      <c r="E36" s="18" t="str">
        <f>IFERROR(INDEX('RESEP PRODUK'!$F$5:$F$2004,MATCH(MATCH($B$8,'MASTER PRODUK'!$B$5:$B$204,0)*1000+$A36,'RESEP PRODUK'!$A$5:$A$2004,0)),"")</f>
        <v/>
      </c>
      <c r="F36" s="19">
        <f>IFERROR(INDEX('RESEP PRODUK'!$G$5:$G$2004,MATCH(MATCH($B$8,'MASTER PRODUK'!$B$5:$B$204,0)*1000+$A36,'RESEP PRODUK'!$A$5:$A$2004,0)),0)</f>
        <v>0</v>
      </c>
      <c r="G36" s="19">
        <f>IF(E36="m²",$B$13*F36,IF(E36="keliling",$B$14*F36,IF(E36="tinggi cm",$B$11*$B$9*F36,IF(E36="unit",$B$9*F36,IF(E36="tetap",F36,0)))))</f>
        <v>0</v>
      </c>
      <c r="H36" s="9">
        <f>IFERROR(INDEX('MASTER BAHAN'!$E$5:$E$204,MATCH(C36,'MASTER BAHAN'!$B$5:$B$204,0)),0)</f>
        <v>0</v>
      </c>
      <c r="I36" s="10">
        <f>IFERROR(INDEX('RESEP PRODUK'!$H$5:$H$2004,MATCH(MATCH($B$8,'MASTER PRODUK'!$B$5:$B$204,0)*1000+$A36,'RESEP PRODUK'!$A$5:$A$2004,0)),IFERROR(INDEX('MASTER BAHAN'!$F$5:$F$204,MATCH(C36,'MASTER BAHAN'!$B$5:$B$204,0)),0))</f>
        <v>0</v>
      </c>
      <c r="J36" s="20">
        <f>IF(C36="",0,G36*H36*(1+I36))</f>
        <v>0</v>
      </c>
    </row>
    <row r="37" spans="1:10">
      <c r="A37" s="18">
        <v>20</v>
      </c>
      <c r="B37" s="38" t="str">
        <f>IFERROR(INDEX('RESEP PRODUK'!$D$5:$D$2004,MATCH(MATCH($B$8,'MASTER PRODUK'!$B$5:$B$204,0)*1000+$A37,'RESEP PRODUK'!$A$5:$A$2004,0)),"")</f>
        <v/>
      </c>
      <c r="C37" s="38" t="str">
        <f>IFERROR(INDEX('RESEP PRODUK'!$E$5:$E$2004,MATCH(MATCH($B$8,'MASTER PRODUK'!$B$5:$B$204,0)*1000+$A37,'RESEP PRODUK'!$A$5:$A$2004,0)),"")</f>
        <v/>
      </c>
      <c r="D37" s="18" t="str">
        <f>IFERROR(INDEX('MASTER BAHAN'!$D$5:$D$204,MATCH(C37,'MASTER BAHAN'!$B$5:$B$204,0)),"")</f>
        <v/>
      </c>
      <c r="E37" s="18" t="str">
        <f>IFERROR(INDEX('RESEP PRODUK'!$F$5:$F$2004,MATCH(MATCH($B$8,'MASTER PRODUK'!$B$5:$B$204,0)*1000+$A37,'RESEP PRODUK'!$A$5:$A$2004,0)),"")</f>
        <v/>
      </c>
      <c r="F37" s="19">
        <f>IFERROR(INDEX('RESEP PRODUK'!$G$5:$G$2004,MATCH(MATCH($B$8,'MASTER PRODUK'!$B$5:$B$204,0)*1000+$A37,'RESEP PRODUK'!$A$5:$A$2004,0)),0)</f>
        <v>0</v>
      </c>
      <c r="G37" s="19">
        <f>IF(E37="m²",$B$13*F37,IF(E37="keliling",$B$14*F37,IF(E37="tinggi cm",$B$11*$B$9*F37,IF(E37="unit",$B$9*F37,IF(E37="tetap",F37,0)))))</f>
        <v>0</v>
      </c>
      <c r="H37" s="9">
        <f>IFERROR(INDEX('MASTER BAHAN'!$E$5:$E$204,MATCH(C37,'MASTER BAHAN'!$B$5:$B$204,0)),0)</f>
        <v>0</v>
      </c>
      <c r="I37" s="10">
        <f>IFERROR(INDEX('RESEP PRODUK'!$H$5:$H$2004,MATCH(MATCH($B$8,'MASTER PRODUK'!$B$5:$B$204,0)*1000+$A37,'RESEP PRODUK'!$A$5:$A$2004,0)),IFERROR(INDEX('MASTER BAHAN'!$F$5:$F$204,MATCH(C37,'MASTER BAHAN'!$B$5:$B$204,0)),0))</f>
        <v>0</v>
      </c>
      <c r="J37" s="20">
        <f>IF(C37="",0,G37*H37*(1+I37))</f>
        <v>0</v>
      </c>
    </row>
    <row r="38" spans="1:10">
      <c r="A38" s="18">
        <v>21</v>
      </c>
      <c r="B38" s="38" t="str">
        <f>IFERROR(INDEX('RESEP PRODUK'!$D$5:$D$2004,MATCH(MATCH($B$8,'MASTER PRODUK'!$B$5:$B$204,0)*1000+$A38,'RESEP PRODUK'!$A$5:$A$2004,0)),"")</f>
        <v/>
      </c>
      <c r="C38" s="38" t="str">
        <f>IFERROR(INDEX('RESEP PRODUK'!$E$5:$E$2004,MATCH(MATCH($B$8,'MASTER PRODUK'!$B$5:$B$204,0)*1000+$A38,'RESEP PRODUK'!$A$5:$A$2004,0)),"")</f>
        <v/>
      </c>
      <c r="D38" s="18" t="str">
        <f>IFERROR(INDEX('MASTER BAHAN'!$D$5:$D$204,MATCH(C38,'MASTER BAHAN'!$B$5:$B$204,0)),"")</f>
        <v/>
      </c>
      <c r="E38" s="18" t="str">
        <f>IFERROR(INDEX('RESEP PRODUK'!$F$5:$F$2004,MATCH(MATCH($B$8,'MASTER PRODUK'!$B$5:$B$204,0)*1000+$A38,'RESEP PRODUK'!$A$5:$A$2004,0)),"")</f>
        <v/>
      </c>
      <c r="F38" s="19">
        <f>IFERROR(INDEX('RESEP PRODUK'!$G$5:$G$2004,MATCH(MATCH($B$8,'MASTER PRODUK'!$B$5:$B$204,0)*1000+$A38,'RESEP PRODUK'!$A$5:$A$2004,0)),0)</f>
        <v>0</v>
      </c>
      <c r="G38" s="19">
        <f>IF(E38="m²",$B$13*F38,IF(E38="keliling",$B$14*F38,IF(E38="tinggi cm",$B$11*$B$9*F38,IF(E38="unit",$B$9*F38,IF(E38="tetap",F38,0)))))</f>
        <v>0</v>
      </c>
      <c r="H38" s="9">
        <f>IFERROR(INDEX('MASTER BAHAN'!$E$5:$E$204,MATCH(C38,'MASTER BAHAN'!$B$5:$B$204,0)),0)</f>
        <v>0</v>
      </c>
      <c r="I38" s="10">
        <f>IFERROR(INDEX('RESEP PRODUK'!$H$5:$H$2004,MATCH(MATCH($B$8,'MASTER PRODUK'!$B$5:$B$204,0)*1000+$A38,'RESEP PRODUK'!$A$5:$A$2004,0)),IFERROR(INDEX('MASTER BAHAN'!$F$5:$F$204,MATCH(C38,'MASTER BAHAN'!$B$5:$B$204,0)),0))</f>
        <v>0</v>
      </c>
      <c r="J38" s="20">
        <f>IF(C38="",0,G38*H38*(1+I38))</f>
        <v>0</v>
      </c>
    </row>
    <row r="39" spans="1:10">
      <c r="A39" s="18">
        <v>22</v>
      </c>
      <c r="B39" s="38" t="str">
        <f>IFERROR(INDEX('RESEP PRODUK'!$D$5:$D$2004,MATCH(MATCH($B$8,'MASTER PRODUK'!$B$5:$B$204,0)*1000+$A39,'RESEP PRODUK'!$A$5:$A$2004,0)),"")</f>
        <v/>
      </c>
      <c r="C39" s="38" t="str">
        <f>IFERROR(INDEX('RESEP PRODUK'!$E$5:$E$2004,MATCH(MATCH($B$8,'MASTER PRODUK'!$B$5:$B$204,0)*1000+$A39,'RESEP PRODUK'!$A$5:$A$2004,0)),"")</f>
        <v/>
      </c>
      <c r="D39" s="18" t="str">
        <f>IFERROR(INDEX('MASTER BAHAN'!$D$5:$D$204,MATCH(C39,'MASTER BAHAN'!$B$5:$B$204,0)),"")</f>
        <v/>
      </c>
      <c r="E39" s="18" t="str">
        <f>IFERROR(INDEX('RESEP PRODUK'!$F$5:$F$2004,MATCH(MATCH($B$8,'MASTER PRODUK'!$B$5:$B$204,0)*1000+$A39,'RESEP PRODUK'!$A$5:$A$2004,0)),"")</f>
        <v/>
      </c>
      <c r="F39" s="19">
        <f>IFERROR(INDEX('RESEP PRODUK'!$G$5:$G$2004,MATCH(MATCH($B$8,'MASTER PRODUK'!$B$5:$B$204,0)*1000+$A39,'RESEP PRODUK'!$A$5:$A$2004,0)),0)</f>
        <v>0</v>
      </c>
      <c r="G39" s="19">
        <f>IF(E39="m²",$B$13*F39,IF(E39="keliling",$B$14*F39,IF(E39="tinggi cm",$B$11*$B$9*F39,IF(E39="unit",$B$9*F39,IF(E39="tetap",F39,0)))))</f>
        <v>0</v>
      </c>
      <c r="H39" s="9">
        <f>IFERROR(INDEX('MASTER BAHAN'!$E$5:$E$204,MATCH(C39,'MASTER BAHAN'!$B$5:$B$204,0)),0)</f>
        <v>0</v>
      </c>
      <c r="I39" s="10">
        <f>IFERROR(INDEX('RESEP PRODUK'!$H$5:$H$2004,MATCH(MATCH($B$8,'MASTER PRODUK'!$B$5:$B$204,0)*1000+$A39,'RESEP PRODUK'!$A$5:$A$2004,0)),IFERROR(INDEX('MASTER BAHAN'!$F$5:$F$204,MATCH(C39,'MASTER BAHAN'!$B$5:$B$204,0)),0))</f>
        <v>0</v>
      </c>
      <c r="J39" s="20">
        <f>IF(C39="",0,G39*H39*(1+I39))</f>
        <v>0</v>
      </c>
    </row>
    <row r="40" spans="1:10">
      <c r="A40" s="18">
        <v>23</v>
      </c>
      <c r="B40" s="38" t="str">
        <f>IFERROR(INDEX('RESEP PRODUK'!$D$5:$D$2004,MATCH(MATCH($B$8,'MASTER PRODUK'!$B$5:$B$204,0)*1000+$A40,'RESEP PRODUK'!$A$5:$A$2004,0)),"")</f>
        <v/>
      </c>
      <c r="C40" s="38" t="str">
        <f>IFERROR(INDEX('RESEP PRODUK'!$E$5:$E$2004,MATCH(MATCH($B$8,'MASTER PRODUK'!$B$5:$B$204,0)*1000+$A40,'RESEP PRODUK'!$A$5:$A$2004,0)),"")</f>
        <v/>
      </c>
      <c r="D40" s="18" t="str">
        <f>IFERROR(INDEX('MASTER BAHAN'!$D$5:$D$204,MATCH(C40,'MASTER BAHAN'!$B$5:$B$204,0)),"")</f>
        <v/>
      </c>
      <c r="E40" s="18" t="str">
        <f>IFERROR(INDEX('RESEP PRODUK'!$F$5:$F$2004,MATCH(MATCH($B$8,'MASTER PRODUK'!$B$5:$B$204,0)*1000+$A40,'RESEP PRODUK'!$A$5:$A$2004,0)),"")</f>
        <v/>
      </c>
      <c r="F40" s="19">
        <f>IFERROR(INDEX('RESEP PRODUK'!$G$5:$G$2004,MATCH(MATCH($B$8,'MASTER PRODUK'!$B$5:$B$204,0)*1000+$A40,'RESEP PRODUK'!$A$5:$A$2004,0)),0)</f>
        <v>0</v>
      </c>
      <c r="G40" s="19">
        <f>IF(E40="m²",$B$13*F40,IF(E40="keliling",$B$14*F40,IF(E40="tinggi cm",$B$11*$B$9*F40,IF(E40="unit",$B$9*F40,IF(E40="tetap",F40,0)))))</f>
        <v>0</v>
      </c>
      <c r="H40" s="9">
        <f>IFERROR(INDEX('MASTER BAHAN'!$E$5:$E$204,MATCH(C40,'MASTER BAHAN'!$B$5:$B$204,0)),0)</f>
        <v>0</v>
      </c>
      <c r="I40" s="10">
        <f>IFERROR(INDEX('RESEP PRODUK'!$H$5:$H$2004,MATCH(MATCH($B$8,'MASTER PRODUK'!$B$5:$B$204,0)*1000+$A40,'RESEP PRODUK'!$A$5:$A$2004,0)),IFERROR(INDEX('MASTER BAHAN'!$F$5:$F$204,MATCH(C40,'MASTER BAHAN'!$B$5:$B$204,0)),0))</f>
        <v>0</v>
      </c>
      <c r="J40" s="20">
        <f>IF(C40="",0,G40*H40*(1+I40))</f>
        <v>0</v>
      </c>
    </row>
    <row r="41" spans="1:10">
      <c r="A41" s="18">
        <v>24</v>
      </c>
      <c r="B41" s="38" t="str">
        <f>IFERROR(INDEX('RESEP PRODUK'!$D$5:$D$2004,MATCH(MATCH($B$8,'MASTER PRODUK'!$B$5:$B$204,0)*1000+$A41,'RESEP PRODUK'!$A$5:$A$2004,0)),"")</f>
        <v/>
      </c>
      <c r="C41" s="38" t="str">
        <f>IFERROR(INDEX('RESEP PRODUK'!$E$5:$E$2004,MATCH(MATCH($B$8,'MASTER PRODUK'!$B$5:$B$204,0)*1000+$A41,'RESEP PRODUK'!$A$5:$A$2004,0)),"")</f>
        <v/>
      </c>
      <c r="D41" s="18" t="str">
        <f>IFERROR(INDEX('MASTER BAHAN'!$D$5:$D$204,MATCH(C41,'MASTER BAHAN'!$B$5:$B$204,0)),"")</f>
        <v/>
      </c>
      <c r="E41" s="18" t="str">
        <f>IFERROR(INDEX('RESEP PRODUK'!$F$5:$F$2004,MATCH(MATCH($B$8,'MASTER PRODUK'!$B$5:$B$204,0)*1000+$A41,'RESEP PRODUK'!$A$5:$A$2004,0)),"")</f>
        <v/>
      </c>
      <c r="F41" s="19">
        <f>IFERROR(INDEX('RESEP PRODUK'!$G$5:$G$2004,MATCH(MATCH($B$8,'MASTER PRODUK'!$B$5:$B$204,0)*1000+$A41,'RESEP PRODUK'!$A$5:$A$2004,0)),0)</f>
        <v>0</v>
      </c>
      <c r="G41" s="19">
        <f>IF(E41="m²",$B$13*F41,IF(E41="keliling",$B$14*F41,IF(E41="tinggi cm",$B$11*$B$9*F41,IF(E41="unit",$B$9*F41,IF(E41="tetap",F41,0)))))</f>
        <v>0</v>
      </c>
      <c r="H41" s="9">
        <f>IFERROR(INDEX('MASTER BAHAN'!$E$5:$E$204,MATCH(C41,'MASTER BAHAN'!$B$5:$B$204,0)),0)</f>
        <v>0</v>
      </c>
      <c r="I41" s="10">
        <f>IFERROR(INDEX('RESEP PRODUK'!$H$5:$H$2004,MATCH(MATCH($B$8,'MASTER PRODUK'!$B$5:$B$204,0)*1000+$A41,'RESEP PRODUK'!$A$5:$A$2004,0)),IFERROR(INDEX('MASTER BAHAN'!$F$5:$F$204,MATCH(C41,'MASTER BAHAN'!$B$5:$B$204,0)),0))</f>
        <v>0</v>
      </c>
      <c r="J41" s="20">
        <f>IF(C41="",0,G41*H41*(1+I41))</f>
        <v>0</v>
      </c>
    </row>
    <row r="42" spans="1:10">
      <c r="A42" s="18">
        <v>25</v>
      </c>
      <c r="B42" s="38" t="str">
        <f>IFERROR(INDEX('RESEP PRODUK'!$D$5:$D$2004,MATCH(MATCH($B$8,'MASTER PRODUK'!$B$5:$B$204,0)*1000+$A42,'RESEP PRODUK'!$A$5:$A$2004,0)),"")</f>
        <v/>
      </c>
      <c r="C42" s="38" t="str">
        <f>IFERROR(INDEX('RESEP PRODUK'!$E$5:$E$2004,MATCH(MATCH($B$8,'MASTER PRODUK'!$B$5:$B$204,0)*1000+$A42,'RESEP PRODUK'!$A$5:$A$2004,0)),"")</f>
        <v/>
      </c>
      <c r="D42" s="18" t="str">
        <f>IFERROR(INDEX('MASTER BAHAN'!$D$5:$D$204,MATCH(C42,'MASTER BAHAN'!$B$5:$B$204,0)),"")</f>
        <v/>
      </c>
      <c r="E42" s="18" t="str">
        <f>IFERROR(INDEX('RESEP PRODUK'!$F$5:$F$2004,MATCH(MATCH($B$8,'MASTER PRODUK'!$B$5:$B$204,0)*1000+$A42,'RESEP PRODUK'!$A$5:$A$2004,0)),"")</f>
        <v/>
      </c>
      <c r="F42" s="19">
        <f>IFERROR(INDEX('RESEP PRODUK'!$G$5:$G$2004,MATCH(MATCH($B$8,'MASTER PRODUK'!$B$5:$B$204,0)*1000+$A42,'RESEP PRODUK'!$A$5:$A$2004,0)),0)</f>
        <v>0</v>
      </c>
      <c r="G42" s="19">
        <f>IF(E42="m²",$B$13*F42,IF(E42="keliling",$B$14*F42,IF(E42="tinggi cm",$B$11*$B$9*F42,IF(E42="unit",$B$9*F42,IF(E42="tetap",F42,0)))))</f>
        <v>0</v>
      </c>
      <c r="H42" s="9">
        <f>IFERROR(INDEX('MASTER BAHAN'!$E$5:$E$204,MATCH(C42,'MASTER BAHAN'!$B$5:$B$204,0)),0)</f>
        <v>0</v>
      </c>
      <c r="I42" s="10">
        <f>IFERROR(INDEX('RESEP PRODUK'!$H$5:$H$2004,MATCH(MATCH($B$8,'MASTER PRODUK'!$B$5:$B$204,0)*1000+$A42,'RESEP PRODUK'!$A$5:$A$2004,0)),IFERROR(INDEX('MASTER BAHAN'!$F$5:$F$204,MATCH(C42,'MASTER BAHAN'!$B$5:$B$204,0)),0))</f>
        <v>0</v>
      </c>
      <c r="J42" s="20">
        <f>IF(C42="",0,G42*H42*(1+I42))</f>
        <v>0</v>
      </c>
    </row>
    <row r="43" spans="1:10">
      <c r="A43" s="18">
        <v>26</v>
      </c>
      <c r="B43" s="38" t="str">
        <f>IFERROR(INDEX('RESEP PRODUK'!$D$5:$D$2004,MATCH(MATCH($B$8,'MASTER PRODUK'!$B$5:$B$204,0)*1000+$A43,'RESEP PRODUK'!$A$5:$A$2004,0)),"")</f>
        <v/>
      </c>
      <c r="C43" s="38" t="str">
        <f>IFERROR(INDEX('RESEP PRODUK'!$E$5:$E$2004,MATCH(MATCH($B$8,'MASTER PRODUK'!$B$5:$B$204,0)*1000+$A43,'RESEP PRODUK'!$A$5:$A$2004,0)),"")</f>
        <v/>
      </c>
      <c r="D43" s="18" t="str">
        <f>IFERROR(INDEX('MASTER BAHAN'!$D$5:$D$204,MATCH(C43,'MASTER BAHAN'!$B$5:$B$204,0)),"")</f>
        <v/>
      </c>
      <c r="E43" s="18" t="str">
        <f>IFERROR(INDEX('RESEP PRODUK'!$F$5:$F$2004,MATCH(MATCH($B$8,'MASTER PRODUK'!$B$5:$B$204,0)*1000+$A43,'RESEP PRODUK'!$A$5:$A$2004,0)),"")</f>
        <v/>
      </c>
      <c r="F43" s="19">
        <f>IFERROR(INDEX('RESEP PRODUK'!$G$5:$G$2004,MATCH(MATCH($B$8,'MASTER PRODUK'!$B$5:$B$204,0)*1000+$A43,'RESEP PRODUK'!$A$5:$A$2004,0)),0)</f>
        <v>0</v>
      </c>
      <c r="G43" s="19">
        <f>IF(E43="m²",$B$13*F43,IF(E43="keliling",$B$14*F43,IF(E43="tinggi cm",$B$11*$B$9*F43,IF(E43="unit",$B$9*F43,IF(E43="tetap",F43,0)))))</f>
        <v>0</v>
      </c>
      <c r="H43" s="9">
        <f>IFERROR(INDEX('MASTER BAHAN'!$E$5:$E$204,MATCH(C43,'MASTER BAHAN'!$B$5:$B$204,0)),0)</f>
        <v>0</v>
      </c>
      <c r="I43" s="10">
        <f>IFERROR(INDEX('RESEP PRODUK'!$H$5:$H$2004,MATCH(MATCH($B$8,'MASTER PRODUK'!$B$5:$B$204,0)*1000+$A43,'RESEP PRODUK'!$A$5:$A$2004,0)),IFERROR(INDEX('MASTER BAHAN'!$F$5:$F$204,MATCH(C43,'MASTER BAHAN'!$B$5:$B$204,0)),0))</f>
        <v>0</v>
      </c>
      <c r="J43" s="20">
        <f>IF(C43="",0,G43*H43*(1+I43))</f>
        <v>0</v>
      </c>
    </row>
    <row r="44" spans="1:10">
      <c r="A44" s="18">
        <v>27</v>
      </c>
      <c r="B44" s="38" t="str">
        <f>IFERROR(INDEX('RESEP PRODUK'!$D$5:$D$2004,MATCH(MATCH($B$8,'MASTER PRODUK'!$B$5:$B$204,0)*1000+$A44,'RESEP PRODUK'!$A$5:$A$2004,0)),"")</f>
        <v/>
      </c>
      <c r="C44" s="38" t="str">
        <f>IFERROR(INDEX('RESEP PRODUK'!$E$5:$E$2004,MATCH(MATCH($B$8,'MASTER PRODUK'!$B$5:$B$204,0)*1000+$A44,'RESEP PRODUK'!$A$5:$A$2004,0)),"")</f>
        <v/>
      </c>
      <c r="D44" s="18" t="str">
        <f>IFERROR(INDEX('MASTER BAHAN'!$D$5:$D$204,MATCH(C44,'MASTER BAHAN'!$B$5:$B$204,0)),"")</f>
        <v/>
      </c>
      <c r="E44" s="18" t="str">
        <f>IFERROR(INDEX('RESEP PRODUK'!$F$5:$F$2004,MATCH(MATCH($B$8,'MASTER PRODUK'!$B$5:$B$204,0)*1000+$A44,'RESEP PRODUK'!$A$5:$A$2004,0)),"")</f>
        <v/>
      </c>
      <c r="F44" s="19">
        <f>IFERROR(INDEX('RESEP PRODUK'!$G$5:$G$2004,MATCH(MATCH($B$8,'MASTER PRODUK'!$B$5:$B$204,0)*1000+$A44,'RESEP PRODUK'!$A$5:$A$2004,0)),0)</f>
        <v>0</v>
      </c>
      <c r="G44" s="19">
        <f>IF(E44="m²",$B$13*F44,IF(E44="keliling",$B$14*F44,IF(E44="tinggi cm",$B$11*$B$9*F44,IF(E44="unit",$B$9*F44,IF(E44="tetap",F44,0)))))</f>
        <v>0</v>
      </c>
      <c r="H44" s="9">
        <f>IFERROR(INDEX('MASTER BAHAN'!$E$5:$E$204,MATCH(C44,'MASTER BAHAN'!$B$5:$B$204,0)),0)</f>
        <v>0</v>
      </c>
      <c r="I44" s="10">
        <f>IFERROR(INDEX('RESEP PRODUK'!$H$5:$H$2004,MATCH(MATCH($B$8,'MASTER PRODUK'!$B$5:$B$204,0)*1000+$A44,'RESEP PRODUK'!$A$5:$A$2004,0)),IFERROR(INDEX('MASTER BAHAN'!$F$5:$F$204,MATCH(C44,'MASTER BAHAN'!$B$5:$B$204,0)),0))</f>
        <v>0</v>
      </c>
      <c r="J44" s="20">
        <f>IF(C44="",0,G44*H44*(1+I44))</f>
        <v>0</v>
      </c>
    </row>
    <row r="45" spans="1:10">
      <c r="A45" s="18">
        <v>28</v>
      </c>
      <c r="B45" s="38" t="str">
        <f>IFERROR(INDEX('RESEP PRODUK'!$D$5:$D$2004,MATCH(MATCH($B$8,'MASTER PRODUK'!$B$5:$B$204,0)*1000+$A45,'RESEP PRODUK'!$A$5:$A$2004,0)),"")</f>
        <v/>
      </c>
      <c r="C45" s="38" t="str">
        <f>IFERROR(INDEX('RESEP PRODUK'!$E$5:$E$2004,MATCH(MATCH($B$8,'MASTER PRODUK'!$B$5:$B$204,0)*1000+$A45,'RESEP PRODUK'!$A$5:$A$2004,0)),"")</f>
        <v/>
      </c>
      <c r="D45" s="18" t="str">
        <f>IFERROR(INDEX('MASTER BAHAN'!$D$5:$D$204,MATCH(C45,'MASTER BAHAN'!$B$5:$B$204,0)),"")</f>
        <v/>
      </c>
      <c r="E45" s="18" t="str">
        <f>IFERROR(INDEX('RESEP PRODUK'!$F$5:$F$2004,MATCH(MATCH($B$8,'MASTER PRODUK'!$B$5:$B$204,0)*1000+$A45,'RESEP PRODUK'!$A$5:$A$2004,0)),"")</f>
        <v/>
      </c>
      <c r="F45" s="19">
        <f>IFERROR(INDEX('RESEP PRODUK'!$G$5:$G$2004,MATCH(MATCH($B$8,'MASTER PRODUK'!$B$5:$B$204,0)*1000+$A45,'RESEP PRODUK'!$A$5:$A$2004,0)),0)</f>
        <v>0</v>
      </c>
      <c r="G45" s="19">
        <f>IF(E45="m²",$B$13*F45,IF(E45="keliling",$B$14*F45,IF(E45="tinggi cm",$B$11*$B$9*F45,IF(E45="unit",$B$9*F45,IF(E45="tetap",F45,0)))))</f>
        <v>0</v>
      </c>
      <c r="H45" s="9">
        <f>IFERROR(INDEX('MASTER BAHAN'!$E$5:$E$204,MATCH(C45,'MASTER BAHAN'!$B$5:$B$204,0)),0)</f>
        <v>0</v>
      </c>
      <c r="I45" s="10">
        <f>IFERROR(INDEX('RESEP PRODUK'!$H$5:$H$2004,MATCH(MATCH($B$8,'MASTER PRODUK'!$B$5:$B$204,0)*1000+$A45,'RESEP PRODUK'!$A$5:$A$2004,0)),IFERROR(INDEX('MASTER BAHAN'!$F$5:$F$204,MATCH(C45,'MASTER BAHAN'!$B$5:$B$204,0)),0))</f>
        <v>0</v>
      </c>
      <c r="J45" s="20">
        <f>IF(C45="",0,G45*H45*(1+I45))</f>
        <v>0</v>
      </c>
    </row>
    <row r="46" spans="1:10">
      <c r="A46" s="18">
        <v>29</v>
      </c>
      <c r="B46" s="38" t="str">
        <f>IFERROR(INDEX('RESEP PRODUK'!$D$5:$D$2004,MATCH(MATCH($B$8,'MASTER PRODUK'!$B$5:$B$204,0)*1000+$A46,'RESEP PRODUK'!$A$5:$A$2004,0)),"")</f>
        <v/>
      </c>
      <c r="C46" s="38" t="str">
        <f>IFERROR(INDEX('RESEP PRODUK'!$E$5:$E$2004,MATCH(MATCH($B$8,'MASTER PRODUK'!$B$5:$B$204,0)*1000+$A46,'RESEP PRODUK'!$A$5:$A$2004,0)),"")</f>
        <v/>
      </c>
      <c r="D46" s="18" t="str">
        <f>IFERROR(INDEX('MASTER BAHAN'!$D$5:$D$204,MATCH(C46,'MASTER BAHAN'!$B$5:$B$204,0)),"")</f>
        <v/>
      </c>
      <c r="E46" s="18" t="str">
        <f>IFERROR(INDEX('RESEP PRODUK'!$F$5:$F$2004,MATCH(MATCH($B$8,'MASTER PRODUK'!$B$5:$B$204,0)*1000+$A46,'RESEP PRODUK'!$A$5:$A$2004,0)),"")</f>
        <v/>
      </c>
      <c r="F46" s="19">
        <f>IFERROR(INDEX('RESEP PRODUK'!$G$5:$G$2004,MATCH(MATCH($B$8,'MASTER PRODUK'!$B$5:$B$204,0)*1000+$A46,'RESEP PRODUK'!$A$5:$A$2004,0)),0)</f>
        <v>0</v>
      </c>
      <c r="G46" s="19">
        <f>IF(E46="m²",$B$13*F46,IF(E46="keliling",$B$14*F46,IF(E46="tinggi cm",$B$11*$B$9*F46,IF(E46="unit",$B$9*F46,IF(E46="tetap",F46,0)))))</f>
        <v>0</v>
      </c>
      <c r="H46" s="9">
        <f>IFERROR(INDEX('MASTER BAHAN'!$E$5:$E$204,MATCH(C46,'MASTER BAHAN'!$B$5:$B$204,0)),0)</f>
        <v>0</v>
      </c>
      <c r="I46" s="10">
        <f>IFERROR(INDEX('RESEP PRODUK'!$H$5:$H$2004,MATCH(MATCH($B$8,'MASTER PRODUK'!$B$5:$B$204,0)*1000+$A46,'RESEP PRODUK'!$A$5:$A$2004,0)),IFERROR(INDEX('MASTER BAHAN'!$F$5:$F$204,MATCH(C46,'MASTER BAHAN'!$B$5:$B$204,0)),0))</f>
        <v>0</v>
      </c>
      <c r="J46" s="20">
        <f>IF(C46="",0,G46*H46*(1+I46))</f>
        <v>0</v>
      </c>
    </row>
    <row r="47" spans="1:10">
      <c r="A47" s="18">
        <v>30</v>
      </c>
      <c r="B47" s="38" t="str">
        <f>IFERROR(INDEX('RESEP PRODUK'!$D$5:$D$2004,MATCH(MATCH($B$8,'MASTER PRODUK'!$B$5:$B$204,0)*1000+$A47,'RESEP PRODUK'!$A$5:$A$2004,0)),"")</f>
        <v/>
      </c>
      <c r="C47" s="38" t="str">
        <f>IFERROR(INDEX('RESEP PRODUK'!$E$5:$E$2004,MATCH(MATCH($B$8,'MASTER PRODUK'!$B$5:$B$204,0)*1000+$A47,'RESEP PRODUK'!$A$5:$A$2004,0)),"")</f>
        <v/>
      </c>
      <c r="D47" s="18" t="str">
        <f>IFERROR(INDEX('MASTER BAHAN'!$D$5:$D$204,MATCH(C47,'MASTER BAHAN'!$B$5:$B$204,0)),"")</f>
        <v/>
      </c>
      <c r="E47" s="18" t="str">
        <f>IFERROR(INDEX('RESEP PRODUK'!$F$5:$F$2004,MATCH(MATCH($B$8,'MASTER PRODUK'!$B$5:$B$204,0)*1000+$A47,'RESEP PRODUK'!$A$5:$A$2004,0)),"")</f>
        <v/>
      </c>
      <c r="F47" s="19">
        <f>IFERROR(INDEX('RESEP PRODUK'!$G$5:$G$2004,MATCH(MATCH($B$8,'MASTER PRODUK'!$B$5:$B$204,0)*1000+$A47,'RESEP PRODUK'!$A$5:$A$2004,0)),0)</f>
        <v>0</v>
      </c>
      <c r="G47" s="19">
        <f>IF(E47="m²",$B$13*F47,IF(E47="keliling",$B$14*F47,IF(E47="tinggi cm",$B$11*$B$9*F47,IF(E47="unit",$B$9*F47,IF(E47="tetap",F47,0)))))</f>
        <v>0</v>
      </c>
      <c r="H47" s="9">
        <f>IFERROR(INDEX('MASTER BAHAN'!$E$5:$E$204,MATCH(C47,'MASTER BAHAN'!$B$5:$B$204,0)),0)</f>
        <v>0</v>
      </c>
      <c r="I47" s="10">
        <f>IFERROR(INDEX('RESEP PRODUK'!$H$5:$H$2004,MATCH(MATCH($B$8,'MASTER PRODUK'!$B$5:$B$204,0)*1000+$A47,'RESEP PRODUK'!$A$5:$A$2004,0)),IFERROR(INDEX('MASTER BAHAN'!$F$5:$F$204,MATCH(C47,'MASTER BAHAN'!$B$5:$B$204,0)),0))</f>
        <v>0</v>
      </c>
      <c r="J47" s="20">
        <f>IF(C47="",0,G47*H47*(1+I47))</f>
        <v>0</v>
      </c>
    </row>
    <row r="48" spans="1:10">
      <c r="A48" s="18">
        <v>31</v>
      </c>
      <c r="B48" s="38" t="str">
        <f>IFERROR(INDEX('RESEP PRODUK'!$D$5:$D$2004,MATCH(MATCH($B$8,'MASTER PRODUK'!$B$5:$B$204,0)*1000+$A48,'RESEP PRODUK'!$A$5:$A$2004,0)),"")</f>
        <v/>
      </c>
      <c r="C48" s="38" t="str">
        <f>IFERROR(INDEX('RESEP PRODUK'!$E$5:$E$2004,MATCH(MATCH($B$8,'MASTER PRODUK'!$B$5:$B$204,0)*1000+$A48,'RESEP PRODUK'!$A$5:$A$2004,0)),"")</f>
        <v/>
      </c>
      <c r="D48" s="18" t="str">
        <f>IFERROR(INDEX('MASTER BAHAN'!$D$5:$D$204,MATCH(C48,'MASTER BAHAN'!$B$5:$B$204,0)),"")</f>
        <v/>
      </c>
      <c r="E48" s="18" t="str">
        <f>IFERROR(INDEX('RESEP PRODUK'!$F$5:$F$2004,MATCH(MATCH($B$8,'MASTER PRODUK'!$B$5:$B$204,0)*1000+$A48,'RESEP PRODUK'!$A$5:$A$2004,0)),"")</f>
        <v/>
      </c>
      <c r="F48" s="19">
        <f>IFERROR(INDEX('RESEP PRODUK'!$G$5:$G$2004,MATCH(MATCH($B$8,'MASTER PRODUK'!$B$5:$B$204,0)*1000+$A48,'RESEP PRODUK'!$A$5:$A$2004,0)),0)</f>
        <v>0</v>
      </c>
      <c r="G48" s="19">
        <f>IF(E48="m²",$B$13*F48,IF(E48="keliling",$B$14*F48,IF(E48="tinggi cm",$B$11*$B$9*F48,IF(E48="unit",$B$9*F48,IF(E48="tetap",F48,0)))))</f>
        <v>0</v>
      </c>
      <c r="H48" s="9">
        <f>IFERROR(INDEX('MASTER BAHAN'!$E$5:$E$204,MATCH(C48,'MASTER BAHAN'!$B$5:$B$204,0)),0)</f>
        <v>0</v>
      </c>
      <c r="I48" s="10">
        <f>IFERROR(INDEX('RESEP PRODUK'!$H$5:$H$2004,MATCH(MATCH($B$8,'MASTER PRODUK'!$B$5:$B$204,0)*1000+$A48,'RESEP PRODUK'!$A$5:$A$2004,0)),IFERROR(INDEX('MASTER BAHAN'!$F$5:$F$204,MATCH(C48,'MASTER BAHAN'!$B$5:$B$204,0)),0))</f>
        <v>0</v>
      </c>
      <c r="J48" s="20">
        <f>IF(C48="",0,G48*H48*(1+I48))</f>
        <v>0</v>
      </c>
    </row>
    <row r="49" spans="1:10">
      <c r="A49" s="18">
        <v>32</v>
      </c>
      <c r="B49" s="38" t="str">
        <f>IFERROR(INDEX('RESEP PRODUK'!$D$5:$D$2004,MATCH(MATCH($B$8,'MASTER PRODUK'!$B$5:$B$204,0)*1000+$A49,'RESEP PRODUK'!$A$5:$A$2004,0)),"")</f>
        <v/>
      </c>
      <c r="C49" s="38" t="str">
        <f>IFERROR(INDEX('RESEP PRODUK'!$E$5:$E$2004,MATCH(MATCH($B$8,'MASTER PRODUK'!$B$5:$B$204,0)*1000+$A49,'RESEP PRODUK'!$A$5:$A$2004,0)),"")</f>
        <v/>
      </c>
      <c r="D49" s="18" t="str">
        <f>IFERROR(INDEX('MASTER BAHAN'!$D$5:$D$204,MATCH(C49,'MASTER BAHAN'!$B$5:$B$204,0)),"")</f>
        <v/>
      </c>
      <c r="E49" s="18" t="str">
        <f>IFERROR(INDEX('RESEP PRODUK'!$F$5:$F$2004,MATCH(MATCH($B$8,'MASTER PRODUK'!$B$5:$B$204,0)*1000+$A49,'RESEP PRODUK'!$A$5:$A$2004,0)),"")</f>
        <v/>
      </c>
      <c r="F49" s="19">
        <f>IFERROR(INDEX('RESEP PRODUK'!$G$5:$G$2004,MATCH(MATCH($B$8,'MASTER PRODUK'!$B$5:$B$204,0)*1000+$A49,'RESEP PRODUK'!$A$5:$A$2004,0)),0)</f>
        <v>0</v>
      </c>
      <c r="G49" s="19">
        <f>IF(E49="m²",$B$13*F49,IF(E49="keliling",$B$14*F49,IF(E49="tinggi cm",$B$11*$B$9*F49,IF(E49="unit",$B$9*F49,IF(E49="tetap",F49,0)))))</f>
        <v>0</v>
      </c>
      <c r="H49" s="9">
        <f>IFERROR(INDEX('MASTER BAHAN'!$E$5:$E$204,MATCH(C49,'MASTER BAHAN'!$B$5:$B$204,0)),0)</f>
        <v>0</v>
      </c>
      <c r="I49" s="10">
        <f>IFERROR(INDEX('RESEP PRODUK'!$H$5:$H$2004,MATCH(MATCH($B$8,'MASTER PRODUK'!$B$5:$B$204,0)*1000+$A49,'RESEP PRODUK'!$A$5:$A$2004,0)),IFERROR(INDEX('MASTER BAHAN'!$F$5:$F$204,MATCH(C49,'MASTER BAHAN'!$B$5:$B$204,0)),0))</f>
        <v>0</v>
      </c>
      <c r="J49" s="20">
        <f>IF(C49="",0,G49*H49*(1+I49))</f>
        <v>0</v>
      </c>
    </row>
    <row r="50" spans="1:10">
      <c r="A50" s="18">
        <v>33</v>
      </c>
      <c r="B50" s="38" t="str">
        <f>IFERROR(INDEX('RESEP PRODUK'!$D$5:$D$2004,MATCH(MATCH($B$8,'MASTER PRODUK'!$B$5:$B$204,0)*1000+$A50,'RESEP PRODUK'!$A$5:$A$2004,0)),"")</f>
        <v/>
      </c>
      <c r="C50" s="38" t="str">
        <f>IFERROR(INDEX('RESEP PRODUK'!$E$5:$E$2004,MATCH(MATCH($B$8,'MASTER PRODUK'!$B$5:$B$204,0)*1000+$A50,'RESEP PRODUK'!$A$5:$A$2004,0)),"")</f>
        <v/>
      </c>
      <c r="D50" s="18" t="str">
        <f>IFERROR(INDEX('MASTER BAHAN'!$D$5:$D$204,MATCH(C50,'MASTER BAHAN'!$B$5:$B$204,0)),"")</f>
        <v/>
      </c>
      <c r="E50" s="18" t="str">
        <f>IFERROR(INDEX('RESEP PRODUK'!$F$5:$F$2004,MATCH(MATCH($B$8,'MASTER PRODUK'!$B$5:$B$204,0)*1000+$A50,'RESEP PRODUK'!$A$5:$A$2004,0)),"")</f>
        <v/>
      </c>
      <c r="F50" s="19">
        <f>IFERROR(INDEX('RESEP PRODUK'!$G$5:$G$2004,MATCH(MATCH($B$8,'MASTER PRODUK'!$B$5:$B$204,0)*1000+$A50,'RESEP PRODUK'!$A$5:$A$2004,0)),0)</f>
        <v>0</v>
      </c>
      <c r="G50" s="19">
        <f>IF(E50="m²",$B$13*F50,IF(E50="keliling",$B$14*F50,IF(E50="tinggi cm",$B$11*$B$9*F50,IF(E50="unit",$B$9*F50,IF(E50="tetap",F50,0)))))</f>
        <v>0</v>
      </c>
      <c r="H50" s="9">
        <f>IFERROR(INDEX('MASTER BAHAN'!$E$5:$E$204,MATCH(C50,'MASTER BAHAN'!$B$5:$B$204,0)),0)</f>
        <v>0</v>
      </c>
      <c r="I50" s="10">
        <f>IFERROR(INDEX('RESEP PRODUK'!$H$5:$H$2004,MATCH(MATCH($B$8,'MASTER PRODUK'!$B$5:$B$204,0)*1000+$A50,'RESEP PRODUK'!$A$5:$A$2004,0)),IFERROR(INDEX('MASTER BAHAN'!$F$5:$F$204,MATCH(C50,'MASTER BAHAN'!$B$5:$B$204,0)),0))</f>
        <v>0</v>
      </c>
      <c r="J50" s="20">
        <f>IF(C50="",0,G50*H50*(1+I50))</f>
        <v>0</v>
      </c>
    </row>
    <row r="51" spans="1:10">
      <c r="A51" s="18">
        <v>34</v>
      </c>
      <c r="B51" s="38" t="str">
        <f>IFERROR(INDEX('RESEP PRODUK'!$D$5:$D$2004,MATCH(MATCH($B$8,'MASTER PRODUK'!$B$5:$B$204,0)*1000+$A51,'RESEP PRODUK'!$A$5:$A$2004,0)),"")</f>
        <v/>
      </c>
      <c r="C51" s="38" t="str">
        <f>IFERROR(INDEX('RESEP PRODUK'!$E$5:$E$2004,MATCH(MATCH($B$8,'MASTER PRODUK'!$B$5:$B$204,0)*1000+$A51,'RESEP PRODUK'!$A$5:$A$2004,0)),"")</f>
        <v/>
      </c>
      <c r="D51" s="18" t="str">
        <f>IFERROR(INDEX('MASTER BAHAN'!$D$5:$D$204,MATCH(C51,'MASTER BAHAN'!$B$5:$B$204,0)),"")</f>
        <v/>
      </c>
      <c r="E51" s="18" t="str">
        <f>IFERROR(INDEX('RESEP PRODUK'!$F$5:$F$2004,MATCH(MATCH($B$8,'MASTER PRODUK'!$B$5:$B$204,0)*1000+$A51,'RESEP PRODUK'!$A$5:$A$2004,0)),"")</f>
        <v/>
      </c>
      <c r="F51" s="19">
        <f>IFERROR(INDEX('RESEP PRODUK'!$G$5:$G$2004,MATCH(MATCH($B$8,'MASTER PRODUK'!$B$5:$B$204,0)*1000+$A51,'RESEP PRODUK'!$A$5:$A$2004,0)),0)</f>
        <v>0</v>
      </c>
      <c r="G51" s="19">
        <f>IF(E51="m²",$B$13*F51,IF(E51="keliling",$B$14*F51,IF(E51="tinggi cm",$B$11*$B$9*F51,IF(E51="unit",$B$9*F51,IF(E51="tetap",F51,0)))))</f>
        <v>0</v>
      </c>
      <c r="H51" s="9">
        <f>IFERROR(INDEX('MASTER BAHAN'!$E$5:$E$204,MATCH(C51,'MASTER BAHAN'!$B$5:$B$204,0)),0)</f>
        <v>0</v>
      </c>
      <c r="I51" s="10">
        <f>IFERROR(INDEX('RESEP PRODUK'!$H$5:$H$2004,MATCH(MATCH($B$8,'MASTER PRODUK'!$B$5:$B$204,0)*1000+$A51,'RESEP PRODUK'!$A$5:$A$2004,0)),IFERROR(INDEX('MASTER BAHAN'!$F$5:$F$204,MATCH(C51,'MASTER BAHAN'!$B$5:$B$204,0)),0))</f>
        <v>0</v>
      </c>
      <c r="J51" s="20">
        <f>IF(C51="",0,G51*H51*(1+I51))</f>
        <v>0</v>
      </c>
    </row>
    <row r="52" spans="1:10">
      <c r="A52" s="18">
        <v>35</v>
      </c>
      <c r="B52" s="38" t="str">
        <f>IFERROR(INDEX('RESEP PRODUK'!$D$5:$D$2004,MATCH(MATCH($B$8,'MASTER PRODUK'!$B$5:$B$204,0)*1000+$A52,'RESEP PRODUK'!$A$5:$A$2004,0)),"")</f>
        <v/>
      </c>
      <c r="C52" s="38" t="str">
        <f>IFERROR(INDEX('RESEP PRODUK'!$E$5:$E$2004,MATCH(MATCH($B$8,'MASTER PRODUK'!$B$5:$B$204,0)*1000+$A52,'RESEP PRODUK'!$A$5:$A$2004,0)),"")</f>
        <v/>
      </c>
      <c r="D52" s="18" t="str">
        <f>IFERROR(INDEX('MASTER BAHAN'!$D$5:$D$204,MATCH(C52,'MASTER BAHAN'!$B$5:$B$204,0)),"")</f>
        <v/>
      </c>
      <c r="E52" s="18" t="str">
        <f>IFERROR(INDEX('RESEP PRODUK'!$F$5:$F$2004,MATCH(MATCH($B$8,'MASTER PRODUK'!$B$5:$B$204,0)*1000+$A52,'RESEP PRODUK'!$A$5:$A$2004,0)),"")</f>
        <v/>
      </c>
      <c r="F52" s="19">
        <f>IFERROR(INDEX('RESEP PRODUK'!$G$5:$G$2004,MATCH(MATCH($B$8,'MASTER PRODUK'!$B$5:$B$204,0)*1000+$A52,'RESEP PRODUK'!$A$5:$A$2004,0)),0)</f>
        <v>0</v>
      </c>
      <c r="G52" s="19">
        <f>IF(E52="m²",$B$13*F52,IF(E52="keliling",$B$14*F52,IF(E52="tinggi cm",$B$11*$B$9*F52,IF(E52="unit",$B$9*F52,IF(E52="tetap",F52,0)))))</f>
        <v>0</v>
      </c>
      <c r="H52" s="9">
        <f>IFERROR(INDEX('MASTER BAHAN'!$E$5:$E$204,MATCH(C52,'MASTER BAHAN'!$B$5:$B$204,0)),0)</f>
        <v>0</v>
      </c>
      <c r="I52" s="10">
        <f>IFERROR(INDEX('RESEP PRODUK'!$H$5:$H$2004,MATCH(MATCH($B$8,'MASTER PRODUK'!$B$5:$B$204,0)*1000+$A52,'RESEP PRODUK'!$A$5:$A$2004,0)),IFERROR(INDEX('MASTER BAHAN'!$F$5:$F$204,MATCH(C52,'MASTER BAHAN'!$B$5:$B$204,0)),0))</f>
        <v>0</v>
      </c>
      <c r="J52" s="20">
        <f>IF(C52="",0,G52*H52*(1+I52))</f>
        <v>0</v>
      </c>
    </row>
    <row r="53" spans="1:10">
      <c r="A53" s="18">
        <v>36</v>
      </c>
      <c r="B53" s="38" t="str">
        <f>IFERROR(INDEX('RESEP PRODUK'!$D$5:$D$2004,MATCH(MATCH($B$8,'MASTER PRODUK'!$B$5:$B$204,0)*1000+$A53,'RESEP PRODUK'!$A$5:$A$2004,0)),"")</f>
        <v/>
      </c>
      <c r="C53" s="38" t="str">
        <f>IFERROR(INDEX('RESEP PRODUK'!$E$5:$E$2004,MATCH(MATCH($B$8,'MASTER PRODUK'!$B$5:$B$204,0)*1000+$A53,'RESEP PRODUK'!$A$5:$A$2004,0)),"")</f>
        <v/>
      </c>
      <c r="D53" s="18" t="str">
        <f>IFERROR(INDEX('MASTER BAHAN'!$D$5:$D$204,MATCH(C53,'MASTER BAHAN'!$B$5:$B$204,0)),"")</f>
        <v/>
      </c>
      <c r="E53" s="18" t="str">
        <f>IFERROR(INDEX('RESEP PRODUK'!$F$5:$F$2004,MATCH(MATCH($B$8,'MASTER PRODUK'!$B$5:$B$204,0)*1000+$A53,'RESEP PRODUK'!$A$5:$A$2004,0)),"")</f>
        <v/>
      </c>
      <c r="F53" s="19">
        <f>IFERROR(INDEX('RESEP PRODUK'!$G$5:$G$2004,MATCH(MATCH($B$8,'MASTER PRODUK'!$B$5:$B$204,0)*1000+$A53,'RESEP PRODUK'!$A$5:$A$2004,0)),0)</f>
        <v>0</v>
      </c>
      <c r="G53" s="19">
        <f>IF(E53="m²",$B$13*F53,IF(E53="keliling",$B$14*F53,IF(E53="tinggi cm",$B$11*$B$9*F53,IF(E53="unit",$B$9*F53,IF(E53="tetap",F53,0)))))</f>
        <v>0</v>
      </c>
      <c r="H53" s="9">
        <f>IFERROR(INDEX('MASTER BAHAN'!$E$5:$E$204,MATCH(C53,'MASTER BAHAN'!$B$5:$B$204,0)),0)</f>
        <v>0</v>
      </c>
      <c r="I53" s="10">
        <f>IFERROR(INDEX('RESEP PRODUK'!$H$5:$H$2004,MATCH(MATCH($B$8,'MASTER PRODUK'!$B$5:$B$204,0)*1000+$A53,'RESEP PRODUK'!$A$5:$A$2004,0)),IFERROR(INDEX('MASTER BAHAN'!$F$5:$F$204,MATCH(C53,'MASTER BAHAN'!$B$5:$B$204,0)),0))</f>
        <v>0</v>
      </c>
      <c r="J53" s="20">
        <f>IF(C53="",0,G53*H53*(1+I53))</f>
        <v>0</v>
      </c>
    </row>
    <row r="54" spans="1:10">
      <c r="A54" s="18">
        <v>37</v>
      </c>
      <c r="B54" s="38" t="str">
        <f>IFERROR(INDEX('RESEP PRODUK'!$D$5:$D$2004,MATCH(MATCH($B$8,'MASTER PRODUK'!$B$5:$B$204,0)*1000+$A54,'RESEP PRODUK'!$A$5:$A$2004,0)),"")</f>
        <v/>
      </c>
      <c r="C54" s="38" t="str">
        <f>IFERROR(INDEX('RESEP PRODUK'!$E$5:$E$2004,MATCH(MATCH($B$8,'MASTER PRODUK'!$B$5:$B$204,0)*1000+$A54,'RESEP PRODUK'!$A$5:$A$2004,0)),"")</f>
        <v/>
      </c>
      <c r="D54" s="18" t="str">
        <f>IFERROR(INDEX('MASTER BAHAN'!$D$5:$D$204,MATCH(C54,'MASTER BAHAN'!$B$5:$B$204,0)),"")</f>
        <v/>
      </c>
      <c r="E54" s="18" t="str">
        <f>IFERROR(INDEX('RESEP PRODUK'!$F$5:$F$2004,MATCH(MATCH($B$8,'MASTER PRODUK'!$B$5:$B$204,0)*1000+$A54,'RESEP PRODUK'!$A$5:$A$2004,0)),"")</f>
        <v/>
      </c>
      <c r="F54" s="19">
        <f>IFERROR(INDEX('RESEP PRODUK'!$G$5:$G$2004,MATCH(MATCH($B$8,'MASTER PRODUK'!$B$5:$B$204,0)*1000+$A54,'RESEP PRODUK'!$A$5:$A$2004,0)),0)</f>
        <v>0</v>
      </c>
      <c r="G54" s="19">
        <f>IF(E54="m²",$B$13*F54,IF(E54="keliling",$B$14*F54,IF(E54="tinggi cm",$B$11*$B$9*F54,IF(E54="unit",$B$9*F54,IF(E54="tetap",F54,0)))))</f>
        <v>0</v>
      </c>
      <c r="H54" s="9">
        <f>IFERROR(INDEX('MASTER BAHAN'!$E$5:$E$204,MATCH(C54,'MASTER BAHAN'!$B$5:$B$204,0)),0)</f>
        <v>0</v>
      </c>
      <c r="I54" s="10">
        <f>IFERROR(INDEX('RESEP PRODUK'!$H$5:$H$2004,MATCH(MATCH($B$8,'MASTER PRODUK'!$B$5:$B$204,0)*1000+$A54,'RESEP PRODUK'!$A$5:$A$2004,0)),IFERROR(INDEX('MASTER BAHAN'!$F$5:$F$204,MATCH(C54,'MASTER BAHAN'!$B$5:$B$204,0)),0))</f>
        <v>0</v>
      </c>
      <c r="J54" s="20">
        <f>IF(C54="",0,G54*H54*(1+I54))</f>
        <v>0</v>
      </c>
    </row>
    <row r="55" spans="1:10">
      <c r="A55" s="18">
        <v>38</v>
      </c>
      <c r="B55" s="38" t="str">
        <f>IFERROR(INDEX('RESEP PRODUK'!$D$5:$D$2004,MATCH(MATCH($B$8,'MASTER PRODUK'!$B$5:$B$204,0)*1000+$A55,'RESEP PRODUK'!$A$5:$A$2004,0)),"")</f>
        <v/>
      </c>
      <c r="C55" s="38" t="str">
        <f>IFERROR(INDEX('RESEP PRODUK'!$E$5:$E$2004,MATCH(MATCH($B$8,'MASTER PRODUK'!$B$5:$B$204,0)*1000+$A55,'RESEP PRODUK'!$A$5:$A$2004,0)),"")</f>
        <v/>
      </c>
      <c r="D55" s="18" t="str">
        <f>IFERROR(INDEX('MASTER BAHAN'!$D$5:$D$204,MATCH(C55,'MASTER BAHAN'!$B$5:$B$204,0)),"")</f>
        <v/>
      </c>
      <c r="E55" s="18" t="str">
        <f>IFERROR(INDEX('RESEP PRODUK'!$F$5:$F$2004,MATCH(MATCH($B$8,'MASTER PRODUK'!$B$5:$B$204,0)*1000+$A55,'RESEP PRODUK'!$A$5:$A$2004,0)),"")</f>
        <v/>
      </c>
      <c r="F55" s="19">
        <f>IFERROR(INDEX('RESEP PRODUK'!$G$5:$G$2004,MATCH(MATCH($B$8,'MASTER PRODUK'!$B$5:$B$204,0)*1000+$A55,'RESEP PRODUK'!$A$5:$A$2004,0)),0)</f>
        <v>0</v>
      </c>
      <c r="G55" s="19">
        <f>IF(E55="m²",$B$13*F55,IF(E55="keliling",$B$14*F55,IF(E55="tinggi cm",$B$11*$B$9*F55,IF(E55="unit",$B$9*F55,IF(E55="tetap",F55,0)))))</f>
        <v>0</v>
      </c>
      <c r="H55" s="9">
        <f>IFERROR(INDEX('MASTER BAHAN'!$E$5:$E$204,MATCH(C55,'MASTER BAHAN'!$B$5:$B$204,0)),0)</f>
        <v>0</v>
      </c>
      <c r="I55" s="10">
        <f>IFERROR(INDEX('RESEP PRODUK'!$H$5:$H$2004,MATCH(MATCH($B$8,'MASTER PRODUK'!$B$5:$B$204,0)*1000+$A55,'RESEP PRODUK'!$A$5:$A$2004,0)),IFERROR(INDEX('MASTER BAHAN'!$F$5:$F$204,MATCH(C55,'MASTER BAHAN'!$B$5:$B$204,0)),0))</f>
        <v>0</v>
      </c>
      <c r="J55" s="20">
        <f>IF(C55="",0,G55*H55*(1+I55))</f>
        <v>0</v>
      </c>
    </row>
    <row r="56" spans="1:10">
      <c r="A56" s="18">
        <v>39</v>
      </c>
      <c r="B56" s="38" t="str">
        <f>IFERROR(INDEX('RESEP PRODUK'!$D$5:$D$2004,MATCH(MATCH($B$8,'MASTER PRODUK'!$B$5:$B$204,0)*1000+$A56,'RESEP PRODUK'!$A$5:$A$2004,0)),"")</f>
        <v/>
      </c>
      <c r="C56" s="38" t="str">
        <f>IFERROR(INDEX('RESEP PRODUK'!$E$5:$E$2004,MATCH(MATCH($B$8,'MASTER PRODUK'!$B$5:$B$204,0)*1000+$A56,'RESEP PRODUK'!$A$5:$A$2004,0)),"")</f>
        <v/>
      </c>
      <c r="D56" s="18" t="str">
        <f>IFERROR(INDEX('MASTER BAHAN'!$D$5:$D$204,MATCH(C56,'MASTER BAHAN'!$B$5:$B$204,0)),"")</f>
        <v/>
      </c>
      <c r="E56" s="18" t="str">
        <f>IFERROR(INDEX('RESEP PRODUK'!$F$5:$F$2004,MATCH(MATCH($B$8,'MASTER PRODUK'!$B$5:$B$204,0)*1000+$A56,'RESEP PRODUK'!$A$5:$A$2004,0)),"")</f>
        <v/>
      </c>
      <c r="F56" s="19">
        <f>IFERROR(INDEX('RESEP PRODUK'!$G$5:$G$2004,MATCH(MATCH($B$8,'MASTER PRODUK'!$B$5:$B$204,0)*1000+$A56,'RESEP PRODUK'!$A$5:$A$2004,0)),0)</f>
        <v>0</v>
      </c>
      <c r="G56" s="19">
        <f>IF(E56="m²",$B$13*F56,IF(E56="keliling",$B$14*F56,IF(E56="tinggi cm",$B$11*$B$9*F56,IF(E56="unit",$B$9*F56,IF(E56="tetap",F56,0)))))</f>
        <v>0</v>
      </c>
      <c r="H56" s="9">
        <f>IFERROR(INDEX('MASTER BAHAN'!$E$5:$E$204,MATCH(C56,'MASTER BAHAN'!$B$5:$B$204,0)),0)</f>
        <v>0</v>
      </c>
      <c r="I56" s="10">
        <f>IFERROR(INDEX('RESEP PRODUK'!$H$5:$H$2004,MATCH(MATCH($B$8,'MASTER PRODUK'!$B$5:$B$204,0)*1000+$A56,'RESEP PRODUK'!$A$5:$A$2004,0)),IFERROR(INDEX('MASTER BAHAN'!$F$5:$F$204,MATCH(C56,'MASTER BAHAN'!$B$5:$B$204,0)),0))</f>
        <v>0</v>
      </c>
      <c r="J56" s="20">
        <f>IF(C56="",0,G56*H56*(1+I56))</f>
        <v>0</v>
      </c>
    </row>
    <row r="57" spans="1:10">
      <c r="A57" s="18">
        <v>40</v>
      </c>
      <c r="B57" s="38" t="str">
        <f>IFERROR(INDEX('RESEP PRODUK'!$D$5:$D$2004,MATCH(MATCH($B$8,'MASTER PRODUK'!$B$5:$B$204,0)*1000+$A57,'RESEP PRODUK'!$A$5:$A$2004,0)),"")</f>
        <v/>
      </c>
      <c r="C57" s="38" t="str">
        <f>IFERROR(INDEX('RESEP PRODUK'!$E$5:$E$2004,MATCH(MATCH($B$8,'MASTER PRODUK'!$B$5:$B$204,0)*1000+$A57,'RESEP PRODUK'!$A$5:$A$2004,0)),"")</f>
        <v/>
      </c>
      <c r="D57" s="18" t="str">
        <f>IFERROR(INDEX('MASTER BAHAN'!$D$5:$D$204,MATCH(C57,'MASTER BAHAN'!$B$5:$B$204,0)),"")</f>
        <v/>
      </c>
      <c r="E57" s="18" t="str">
        <f>IFERROR(INDEX('RESEP PRODUK'!$F$5:$F$2004,MATCH(MATCH($B$8,'MASTER PRODUK'!$B$5:$B$204,0)*1000+$A57,'RESEP PRODUK'!$A$5:$A$2004,0)),"")</f>
        <v/>
      </c>
      <c r="F57" s="19">
        <f>IFERROR(INDEX('RESEP PRODUK'!$G$5:$G$2004,MATCH(MATCH($B$8,'MASTER PRODUK'!$B$5:$B$204,0)*1000+$A57,'RESEP PRODUK'!$A$5:$A$2004,0)),0)</f>
        <v>0</v>
      </c>
      <c r="G57" s="19">
        <f>IF(E57="m²",$B$13*F57,IF(E57="keliling",$B$14*F57,IF(E57="tinggi cm",$B$11*$B$9*F57,IF(E57="unit",$B$9*F57,IF(E57="tetap",F57,0)))))</f>
        <v>0</v>
      </c>
      <c r="H57" s="9">
        <f>IFERROR(INDEX('MASTER BAHAN'!$E$5:$E$204,MATCH(C57,'MASTER BAHAN'!$B$5:$B$204,0)),0)</f>
        <v>0</v>
      </c>
      <c r="I57" s="10">
        <f>IFERROR(INDEX('RESEP PRODUK'!$H$5:$H$2004,MATCH(MATCH($B$8,'MASTER PRODUK'!$B$5:$B$204,0)*1000+$A57,'RESEP PRODUK'!$A$5:$A$2004,0)),IFERROR(INDEX('MASTER BAHAN'!$F$5:$F$204,MATCH(C57,'MASTER BAHAN'!$B$5:$B$204,0)),0))</f>
        <v>0</v>
      </c>
      <c r="J57" s="20">
        <f>IF(C57="",0,G57*H57*(1+I57))</f>
        <v>0</v>
      </c>
    </row>
    <row r="58" spans="1:10">
      <c r="A58" s="18">
        <v>41</v>
      </c>
      <c r="B58" s="38" t="str">
        <f>IFERROR(INDEX('RESEP PRODUK'!$D$5:$D$2004,MATCH(MATCH($B$8,'MASTER PRODUK'!$B$5:$B$204,0)*1000+$A58,'RESEP PRODUK'!$A$5:$A$2004,0)),"")</f>
        <v/>
      </c>
      <c r="C58" s="38" t="str">
        <f>IFERROR(INDEX('RESEP PRODUK'!$E$5:$E$2004,MATCH(MATCH($B$8,'MASTER PRODUK'!$B$5:$B$204,0)*1000+$A58,'RESEP PRODUK'!$A$5:$A$2004,0)),"")</f>
        <v/>
      </c>
      <c r="D58" s="18" t="str">
        <f>IFERROR(INDEX('MASTER BAHAN'!$D$5:$D$204,MATCH(C58,'MASTER BAHAN'!$B$5:$B$204,0)),"")</f>
        <v/>
      </c>
      <c r="E58" s="18" t="str">
        <f>IFERROR(INDEX('RESEP PRODUK'!$F$5:$F$2004,MATCH(MATCH($B$8,'MASTER PRODUK'!$B$5:$B$204,0)*1000+$A58,'RESEP PRODUK'!$A$5:$A$2004,0)),"")</f>
        <v/>
      </c>
      <c r="F58" s="19">
        <f>IFERROR(INDEX('RESEP PRODUK'!$G$5:$G$2004,MATCH(MATCH($B$8,'MASTER PRODUK'!$B$5:$B$204,0)*1000+$A58,'RESEP PRODUK'!$A$5:$A$2004,0)),0)</f>
        <v>0</v>
      </c>
      <c r="G58" s="19">
        <f>IF(E58="m²",$B$13*F58,IF(E58="keliling",$B$14*F58,IF(E58="tinggi cm",$B$11*$B$9*F58,IF(E58="unit",$B$9*F58,IF(E58="tetap",F58,0)))))</f>
        <v>0</v>
      </c>
      <c r="H58" s="9">
        <f>IFERROR(INDEX('MASTER BAHAN'!$E$5:$E$204,MATCH(C58,'MASTER BAHAN'!$B$5:$B$204,0)),0)</f>
        <v>0</v>
      </c>
      <c r="I58" s="10">
        <f>IFERROR(INDEX('RESEP PRODUK'!$H$5:$H$2004,MATCH(MATCH($B$8,'MASTER PRODUK'!$B$5:$B$204,0)*1000+$A58,'RESEP PRODUK'!$A$5:$A$2004,0)),IFERROR(INDEX('MASTER BAHAN'!$F$5:$F$204,MATCH(C58,'MASTER BAHAN'!$B$5:$B$204,0)),0))</f>
        <v>0</v>
      </c>
      <c r="J58" s="20">
        <f>IF(C58="",0,G58*H58*(1+I58))</f>
        <v>0</v>
      </c>
    </row>
    <row r="59" spans="1:10">
      <c r="A59" s="18">
        <v>42</v>
      </c>
      <c r="B59" s="38" t="str">
        <f>IFERROR(INDEX('RESEP PRODUK'!$D$5:$D$2004,MATCH(MATCH($B$8,'MASTER PRODUK'!$B$5:$B$204,0)*1000+$A59,'RESEP PRODUK'!$A$5:$A$2004,0)),"")</f>
        <v/>
      </c>
      <c r="C59" s="38" t="str">
        <f>IFERROR(INDEX('RESEP PRODUK'!$E$5:$E$2004,MATCH(MATCH($B$8,'MASTER PRODUK'!$B$5:$B$204,0)*1000+$A59,'RESEP PRODUK'!$A$5:$A$2004,0)),"")</f>
        <v/>
      </c>
      <c r="D59" s="18" t="str">
        <f>IFERROR(INDEX('MASTER BAHAN'!$D$5:$D$204,MATCH(C59,'MASTER BAHAN'!$B$5:$B$204,0)),"")</f>
        <v/>
      </c>
      <c r="E59" s="18" t="str">
        <f>IFERROR(INDEX('RESEP PRODUK'!$F$5:$F$2004,MATCH(MATCH($B$8,'MASTER PRODUK'!$B$5:$B$204,0)*1000+$A59,'RESEP PRODUK'!$A$5:$A$2004,0)),"")</f>
        <v/>
      </c>
      <c r="F59" s="19">
        <f>IFERROR(INDEX('RESEP PRODUK'!$G$5:$G$2004,MATCH(MATCH($B$8,'MASTER PRODUK'!$B$5:$B$204,0)*1000+$A59,'RESEP PRODUK'!$A$5:$A$2004,0)),0)</f>
        <v>0</v>
      </c>
      <c r="G59" s="19">
        <f>IF(E59="m²",$B$13*F59,IF(E59="keliling",$B$14*F59,IF(E59="tinggi cm",$B$11*$B$9*F59,IF(E59="unit",$B$9*F59,IF(E59="tetap",F59,0)))))</f>
        <v>0</v>
      </c>
      <c r="H59" s="9">
        <f>IFERROR(INDEX('MASTER BAHAN'!$E$5:$E$204,MATCH(C59,'MASTER BAHAN'!$B$5:$B$204,0)),0)</f>
        <v>0</v>
      </c>
      <c r="I59" s="10">
        <f>IFERROR(INDEX('RESEP PRODUK'!$H$5:$H$2004,MATCH(MATCH($B$8,'MASTER PRODUK'!$B$5:$B$204,0)*1000+$A59,'RESEP PRODUK'!$A$5:$A$2004,0)),IFERROR(INDEX('MASTER BAHAN'!$F$5:$F$204,MATCH(C59,'MASTER BAHAN'!$B$5:$B$204,0)),0))</f>
        <v>0</v>
      </c>
      <c r="J59" s="20">
        <f>IF(C59="",0,G59*H59*(1+I59))</f>
        <v>0</v>
      </c>
    </row>
    <row r="60" spans="1:10">
      <c r="A60" s="18">
        <v>43</v>
      </c>
      <c r="B60" s="38" t="str">
        <f>IFERROR(INDEX('RESEP PRODUK'!$D$5:$D$2004,MATCH(MATCH($B$8,'MASTER PRODUK'!$B$5:$B$204,0)*1000+$A60,'RESEP PRODUK'!$A$5:$A$2004,0)),"")</f>
        <v/>
      </c>
      <c r="C60" s="38" t="str">
        <f>IFERROR(INDEX('RESEP PRODUK'!$E$5:$E$2004,MATCH(MATCH($B$8,'MASTER PRODUK'!$B$5:$B$204,0)*1000+$A60,'RESEP PRODUK'!$A$5:$A$2004,0)),"")</f>
        <v/>
      </c>
      <c r="D60" s="18" t="str">
        <f>IFERROR(INDEX('MASTER BAHAN'!$D$5:$D$204,MATCH(C60,'MASTER BAHAN'!$B$5:$B$204,0)),"")</f>
        <v/>
      </c>
      <c r="E60" s="18" t="str">
        <f>IFERROR(INDEX('RESEP PRODUK'!$F$5:$F$2004,MATCH(MATCH($B$8,'MASTER PRODUK'!$B$5:$B$204,0)*1000+$A60,'RESEP PRODUK'!$A$5:$A$2004,0)),"")</f>
        <v/>
      </c>
      <c r="F60" s="19">
        <f>IFERROR(INDEX('RESEP PRODUK'!$G$5:$G$2004,MATCH(MATCH($B$8,'MASTER PRODUK'!$B$5:$B$204,0)*1000+$A60,'RESEP PRODUK'!$A$5:$A$2004,0)),0)</f>
        <v>0</v>
      </c>
      <c r="G60" s="19">
        <f>IF(E60="m²",$B$13*F60,IF(E60="keliling",$B$14*F60,IF(E60="tinggi cm",$B$11*$B$9*F60,IF(E60="unit",$B$9*F60,IF(E60="tetap",F60,0)))))</f>
        <v>0</v>
      </c>
      <c r="H60" s="9">
        <f>IFERROR(INDEX('MASTER BAHAN'!$E$5:$E$204,MATCH(C60,'MASTER BAHAN'!$B$5:$B$204,0)),0)</f>
        <v>0</v>
      </c>
      <c r="I60" s="10">
        <f>IFERROR(INDEX('RESEP PRODUK'!$H$5:$H$2004,MATCH(MATCH($B$8,'MASTER PRODUK'!$B$5:$B$204,0)*1000+$A60,'RESEP PRODUK'!$A$5:$A$2004,0)),IFERROR(INDEX('MASTER BAHAN'!$F$5:$F$204,MATCH(C60,'MASTER BAHAN'!$B$5:$B$204,0)),0))</f>
        <v>0</v>
      </c>
      <c r="J60" s="20">
        <f>IF(C60="",0,G60*H60*(1+I60))</f>
        <v>0</v>
      </c>
    </row>
    <row r="61" spans="1:10">
      <c r="A61" s="18">
        <v>44</v>
      </c>
      <c r="B61" s="38" t="str">
        <f>IFERROR(INDEX('RESEP PRODUK'!$D$5:$D$2004,MATCH(MATCH($B$8,'MASTER PRODUK'!$B$5:$B$204,0)*1000+$A61,'RESEP PRODUK'!$A$5:$A$2004,0)),"")</f>
        <v/>
      </c>
      <c r="C61" s="38" t="str">
        <f>IFERROR(INDEX('RESEP PRODUK'!$E$5:$E$2004,MATCH(MATCH($B$8,'MASTER PRODUK'!$B$5:$B$204,0)*1000+$A61,'RESEP PRODUK'!$A$5:$A$2004,0)),"")</f>
        <v/>
      </c>
      <c r="D61" s="18" t="str">
        <f>IFERROR(INDEX('MASTER BAHAN'!$D$5:$D$204,MATCH(C61,'MASTER BAHAN'!$B$5:$B$204,0)),"")</f>
        <v/>
      </c>
      <c r="E61" s="18" t="str">
        <f>IFERROR(INDEX('RESEP PRODUK'!$F$5:$F$2004,MATCH(MATCH($B$8,'MASTER PRODUK'!$B$5:$B$204,0)*1000+$A61,'RESEP PRODUK'!$A$5:$A$2004,0)),"")</f>
        <v/>
      </c>
      <c r="F61" s="19">
        <f>IFERROR(INDEX('RESEP PRODUK'!$G$5:$G$2004,MATCH(MATCH($B$8,'MASTER PRODUK'!$B$5:$B$204,0)*1000+$A61,'RESEP PRODUK'!$A$5:$A$2004,0)),0)</f>
        <v>0</v>
      </c>
      <c r="G61" s="19">
        <f>IF(E61="m²",$B$13*F61,IF(E61="keliling",$B$14*F61,IF(E61="tinggi cm",$B$11*$B$9*F61,IF(E61="unit",$B$9*F61,IF(E61="tetap",F61,0)))))</f>
        <v>0</v>
      </c>
      <c r="H61" s="9">
        <f>IFERROR(INDEX('MASTER BAHAN'!$E$5:$E$204,MATCH(C61,'MASTER BAHAN'!$B$5:$B$204,0)),0)</f>
        <v>0</v>
      </c>
      <c r="I61" s="10">
        <f>IFERROR(INDEX('RESEP PRODUK'!$H$5:$H$2004,MATCH(MATCH($B$8,'MASTER PRODUK'!$B$5:$B$204,0)*1000+$A61,'RESEP PRODUK'!$A$5:$A$2004,0)),IFERROR(INDEX('MASTER BAHAN'!$F$5:$F$204,MATCH(C61,'MASTER BAHAN'!$B$5:$B$204,0)),0))</f>
        <v>0</v>
      </c>
      <c r="J61" s="20">
        <f>IF(C61="",0,G61*H61*(1+I61))</f>
        <v>0</v>
      </c>
    </row>
    <row r="62" spans="1:10">
      <c r="A62" s="18">
        <v>45</v>
      </c>
      <c r="B62" s="38" t="str">
        <f>IFERROR(INDEX('RESEP PRODUK'!$D$5:$D$2004,MATCH(MATCH($B$8,'MASTER PRODUK'!$B$5:$B$204,0)*1000+$A62,'RESEP PRODUK'!$A$5:$A$2004,0)),"")</f>
        <v/>
      </c>
      <c r="C62" s="38" t="str">
        <f>IFERROR(INDEX('RESEP PRODUK'!$E$5:$E$2004,MATCH(MATCH($B$8,'MASTER PRODUK'!$B$5:$B$204,0)*1000+$A62,'RESEP PRODUK'!$A$5:$A$2004,0)),"")</f>
        <v/>
      </c>
      <c r="D62" s="18" t="str">
        <f>IFERROR(INDEX('MASTER BAHAN'!$D$5:$D$204,MATCH(C62,'MASTER BAHAN'!$B$5:$B$204,0)),"")</f>
        <v/>
      </c>
      <c r="E62" s="18" t="str">
        <f>IFERROR(INDEX('RESEP PRODUK'!$F$5:$F$2004,MATCH(MATCH($B$8,'MASTER PRODUK'!$B$5:$B$204,0)*1000+$A62,'RESEP PRODUK'!$A$5:$A$2004,0)),"")</f>
        <v/>
      </c>
      <c r="F62" s="19">
        <f>IFERROR(INDEX('RESEP PRODUK'!$G$5:$G$2004,MATCH(MATCH($B$8,'MASTER PRODUK'!$B$5:$B$204,0)*1000+$A62,'RESEP PRODUK'!$A$5:$A$2004,0)),0)</f>
        <v>0</v>
      </c>
      <c r="G62" s="19">
        <f>IF(E62="m²",$B$13*F62,IF(E62="keliling",$B$14*F62,IF(E62="tinggi cm",$B$11*$B$9*F62,IF(E62="unit",$B$9*F62,IF(E62="tetap",F62,0)))))</f>
        <v>0</v>
      </c>
      <c r="H62" s="9">
        <f>IFERROR(INDEX('MASTER BAHAN'!$E$5:$E$204,MATCH(C62,'MASTER BAHAN'!$B$5:$B$204,0)),0)</f>
        <v>0</v>
      </c>
      <c r="I62" s="10">
        <f>IFERROR(INDEX('RESEP PRODUK'!$H$5:$H$2004,MATCH(MATCH($B$8,'MASTER PRODUK'!$B$5:$B$204,0)*1000+$A62,'RESEP PRODUK'!$A$5:$A$2004,0)),IFERROR(INDEX('MASTER BAHAN'!$F$5:$F$204,MATCH(C62,'MASTER BAHAN'!$B$5:$B$204,0)),0))</f>
        <v>0</v>
      </c>
      <c r="J62" s="20">
        <f>IF(C62="",0,G62*H62*(1+I62))</f>
        <v>0</v>
      </c>
    </row>
    <row r="63" spans="1:10">
      <c r="A63" s="18">
        <v>46</v>
      </c>
      <c r="B63" s="38" t="str">
        <f>IFERROR(INDEX('RESEP PRODUK'!$D$5:$D$2004,MATCH(MATCH($B$8,'MASTER PRODUK'!$B$5:$B$204,0)*1000+$A63,'RESEP PRODUK'!$A$5:$A$2004,0)),"")</f>
        <v/>
      </c>
      <c r="C63" s="38" t="str">
        <f>IFERROR(INDEX('RESEP PRODUK'!$E$5:$E$2004,MATCH(MATCH($B$8,'MASTER PRODUK'!$B$5:$B$204,0)*1000+$A63,'RESEP PRODUK'!$A$5:$A$2004,0)),"")</f>
        <v/>
      </c>
      <c r="D63" s="18" t="str">
        <f>IFERROR(INDEX('MASTER BAHAN'!$D$5:$D$204,MATCH(C63,'MASTER BAHAN'!$B$5:$B$204,0)),"")</f>
        <v/>
      </c>
      <c r="E63" s="18" t="str">
        <f>IFERROR(INDEX('RESEP PRODUK'!$F$5:$F$2004,MATCH(MATCH($B$8,'MASTER PRODUK'!$B$5:$B$204,0)*1000+$A63,'RESEP PRODUK'!$A$5:$A$2004,0)),"")</f>
        <v/>
      </c>
      <c r="F63" s="19">
        <f>IFERROR(INDEX('RESEP PRODUK'!$G$5:$G$2004,MATCH(MATCH($B$8,'MASTER PRODUK'!$B$5:$B$204,0)*1000+$A63,'RESEP PRODUK'!$A$5:$A$2004,0)),0)</f>
        <v>0</v>
      </c>
      <c r="G63" s="19">
        <f>IF(E63="m²",$B$13*F63,IF(E63="keliling",$B$14*F63,IF(E63="tinggi cm",$B$11*$B$9*F63,IF(E63="unit",$B$9*F63,IF(E63="tetap",F63,0)))))</f>
        <v>0</v>
      </c>
      <c r="H63" s="9">
        <f>IFERROR(INDEX('MASTER BAHAN'!$E$5:$E$204,MATCH(C63,'MASTER BAHAN'!$B$5:$B$204,0)),0)</f>
        <v>0</v>
      </c>
      <c r="I63" s="10">
        <f>IFERROR(INDEX('RESEP PRODUK'!$H$5:$H$2004,MATCH(MATCH($B$8,'MASTER PRODUK'!$B$5:$B$204,0)*1000+$A63,'RESEP PRODUK'!$A$5:$A$2004,0)),IFERROR(INDEX('MASTER BAHAN'!$F$5:$F$204,MATCH(C63,'MASTER BAHAN'!$B$5:$B$204,0)),0))</f>
        <v>0</v>
      </c>
      <c r="J63" s="20">
        <f>IF(C63="",0,G63*H63*(1+I63))</f>
        <v>0</v>
      </c>
    </row>
    <row r="64" spans="1:10">
      <c r="A64" s="18">
        <v>47</v>
      </c>
      <c r="B64" s="38" t="str">
        <f>IFERROR(INDEX('RESEP PRODUK'!$D$5:$D$2004,MATCH(MATCH($B$8,'MASTER PRODUK'!$B$5:$B$204,0)*1000+$A64,'RESEP PRODUK'!$A$5:$A$2004,0)),"")</f>
        <v/>
      </c>
      <c r="C64" s="38" t="str">
        <f>IFERROR(INDEX('RESEP PRODUK'!$E$5:$E$2004,MATCH(MATCH($B$8,'MASTER PRODUK'!$B$5:$B$204,0)*1000+$A64,'RESEP PRODUK'!$A$5:$A$2004,0)),"")</f>
        <v/>
      </c>
      <c r="D64" s="18" t="str">
        <f>IFERROR(INDEX('MASTER BAHAN'!$D$5:$D$204,MATCH(C64,'MASTER BAHAN'!$B$5:$B$204,0)),"")</f>
        <v/>
      </c>
      <c r="E64" s="18" t="str">
        <f>IFERROR(INDEX('RESEP PRODUK'!$F$5:$F$2004,MATCH(MATCH($B$8,'MASTER PRODUK'!$B$5:$B$204,0)*1000+$A64,'RESEP PRODUK'!$A$5:$A$2004,0)),"")</f>
        <v/>
      </c>
      <c r="F64" s="19">
        <f>IFERROR(INDEX('RESEP PRODUK'!$G$5:$G$2004,MATCH(MATCH($B$8,'MASTER PRODUK'!$B$5:$B$204,0)*1000+$A64,'RESEP PRODUK'!$A$5:$A$2004,0)),0)</f>
        <v>0</v>
      </c>
      <c r="G64" s="19">
        <f>IF(E64="m²",$B$13*F64,IF(E64="keliling",$B$14*F64,IF(E64="tinggi cm",$B$11*$B$9*F64,IF(E64="unit",$B$9*F64,IF(E64="tetap",F64,0)))))</f>
        <v>0</v>
      </c>
      <c r="H64" s="9">
        <f>IFERROR(INDEX('MASTER BAHAN'!$E$5:$E$204,MATCH(C64,'MASTER BAHAN'!$B$5:$B$204,0)),0)</f>
        <v>0</v>
      </c>
      <c r="I64" s="10">
        <f>IFERROR(INDEX('RESEP PRODUK'!$H$5:$H$2004,MATCH(MATCH($B$8,'MASTER PRODUK'!$B$5:$B$204,0)*1000+$A64,'RESEP PRODUK'!$A$5:$A$2004,0)),IFERROR(INDEX('MASTER BAHAN'!$F$5:$F$204,MATCH(C64,'MASTER BAHAN'!$B$5:$B$204,0)),0))</f>
        <v>0</v>
      </c>
      <c r="J64" s="20">
        <f>IF(C64="",0,G64*H64*(1+I64))</f>
        <v>0</v>
      </c>
    </row>
    <row r="65" spans="1:10">
      <c r="A65" s="18">
        <v>48</v>
      </c>
      <c r="B65" s="38" t="str">
        <f>IFERROR(INDEX('RESEP PRODUK'!$D$5:$D$2004,MATCH(MATCH($B$8,'MASTER PRODUK'!$B$5:$B$204,0)*1000+$A65,'RESEP PRODUK'!$A$5:$A$2004,0)),"")</f>
        <v/>
      </c>
      <c r="C65" s="38" t="str">
        <f>IFERROR(INDEX('RESEP PRODUK'!$E$5:$E$2004,MATCH(MATCH($B$8,'MASTER PRODUK'!$B$5:$B$204,0)*1000+$A65,'RESEP PRODUK'!$A$5:$A$2004,0)),"")</f>
        <v/>
      </c>
      <c r="D65" s="18" t="str">
        <f>IFERROR(INDEX('MASTER BAHAN'!$D$5:$D$204,MATCH(C65,'MASTER BAHAN'!$B$5:$B$204,0)),"")</f>
        <v/>
      </c>
      <c r="E65" s="18" t="str">
        <f>IFERROR(INDEX('RESEP PRODUK'!$F$5:$F$2004,MATCH(MATCH($B$8,'MASTER PRODUK'!$B$5:$B$204,0)*1000+$A65,'RESEP PRODUK'!$A$5:$A$2004,0)),"")</f>
        <v/>
      </c>
      <c r="F65" s="19">
        <f>IFERROR(INDEX('RESEP PRODUK'!$G$5:$G$2004,MATCH(MATCH($B$8,'MASTER PRODUK'!$B$5:$B$204,0)*1000+$A65,'RESEP PRODUK'!$A$5:$A$2004,0)),0)</f>
        <v>0</v>
      </c>
      <c r="G65" s="19">
        <f>IF(E65="m²",$B$13*F65,IF(E65="keliling",$B$14*F65,IF(E65="tinggi cm",$B$11*$B$9*F65,IF(E65="unit",$B$9*F65,IF(E65="tetap",F65,0)))))</f>
        <v>0</v>
      </c>
      <c r="H65" s="9">
        <f>IFERROR(INDEX('MASTER BAHAN'!$E$5:$E$204,MATCH(C65,'MASTER BAHAN'!$B$5:$B$204,0)),0)</f>
        <v>0</v>
      </c>
      <c r="I65" s="10">
        <f>IFERROR(INDEX('RESEP PRODUK'!$H$5:$H$2004,MATCH(MATCH($B$8,'MASTER PRODUK'!$B$5:$B$204,0)*1000+$A65,'RESEP PRODUK'!$A$5:$A$2004,0)),IFERROR(INDEX('MASTER BAHAN'!$F$5:$F$204,MATCH(C65,'MASTER BAHAN'!$B$5:$B$204,0)),0))</f>
        <v>0</v>
      </c>
      <c r="J65" s="20">
        <f>IF(C65="",0,G65*H65*(1+I65))</f>
        <v>0</v>
      </c>
    </row>
    <row r="66" spans="1:10">
      <c r="A66" s="18">
        <v>49</v>
      </c>
      <c r="B66" s="38" t="str">
        <f>IFERROR(INDEX('RESEP PRODUK'!$D$5:$D$2004,MATCH(MATCH($B$8,'MASTER PRODUK'!$B$5:$B$204,0)*1000+$A66,'RESEP PRODUK'!$A$5:$A$2004,0)),"")</f>
        <v/>
      </c>
      <c r="C66" s="38" t="str">
        <f>IFERROR(INDEX('RESEP PRODUK'!$E$5:$E$2004,MATCH(MATCH($B$8,'MASTER PRODUK'!$B$5:$B$204,0)*1000+$A66,'RESEP PRODUK'!$A$5:$A$2004,0)),"")</f>
        <v/>
      </c>
      <c r="D66" s="18" t="str">
        <f>IFERROR(INDEX('MASTER BAHAN'!$D$5:$D$204,MATCH(C66,'MASTER BAHAN'!$B$5:$B$204,0)),"")</f>
        <v/>
      </c>
      <c r="E66" s="18" t="str">
        <f>IFERROR(INDEX('RESEP PRODUK'!$F$5:$F$2004,MATCH(MATCH($B$8,'MASTER PRODUK'!$B$5:$B$204,0)*1000+$A66,'RESEP PRODUK'!$A$5:$A$2004,0)),"")</f>
        <v/>
      </c>
      <c r="F66" s="19">
        <f>IFERROR(INDEX('RESEP PRODUK'!$G$5:$G$2004,MATCH(MATCH($B$8,'MASTER PRODUK'!$B$5:$B$204,0)*1000+$A66,'RESEP PRODUK'!$A$5:$A$2004,0)),0)</f>
        <v>0</v>
      </c>
      <c r="G66" s="19">
        <f>IF(E66="m²",$B$13*F66,IF(E66="keliling",$B$14*F66,IF(E66="tinggi cm",$B$11*$B$9*F66,IF(E66="unit",$B$9*F66,IF(E66="tetap",F66,0)))))</f>
        <v>0</v>
      </c>
      <c r="H66" s="9">
        <f>IFERROR(INDEX('MASTER BAHAN'!$E$5:$E$204,MATCH(C66,'MASTER BAHAN'!$B$5:$B$204,0)),0)</f>
        <v>0</v>
      </c>
      <c r="I66" s="10">
        <f>IFERROR(INDEX('RESEP PRODUK'!$H$5:$H$2004,MATCH(MATCH($B$8,'MASTER PRODUK'!$B$5:$B$204,0)*1000+$A66,'RESEP PRODUK'!$A$5:$A$2004,0)),IFERROR(INDEX('MASTER BAHAN'!$F$5:$F$204,MATCH(C66,'MASTER BAHAN'!$B$5:$B$204,0)),0))</f>
        <v>0</v>
      </c>
      <c r="J66" s="20">
        <f>IF(C66="",0,G66*H66*(1+I66))</f>
        <v>0</v>
      </c>
    </row>
    <row r="67" spans="1:10">
      <c r="A67" s="18">
        <v>50</v>
      </c>
      <c r="B67" s="38" t="str">
        <f>IFERROR(INDEX('RESEP PRODUK'!$D$5:$D$2004,MATCH(MATCH($B$8,'MASTER PRODUK'!$B$5:$B$204,0)*1000+$A67,'RESEP PRODUK'!$A$5:$A$2004,0)),"")</f>
        <v/>
      </c>
      <c r="C67" s="38" t="str">
        <f>IFERROR(INDEX('RESEP PRODUK'!$E$5:$E$2004,MATCH(MATCH($B$8,'MASTER PRODUK'!$B$5:$B$204,0)*1000+$A67,'RESEP PRODUK'!$A$5:$A$2004,0)),"")</f>
        <v/>
      </c>
      <c r="D67" s="18" t="str">
        <f>IFERROR(INDEX('MASTER BAHAN'!$D$5:$D$204,MATCH(C67,'MASTER BAHAN'!$B$5:$B$204,0)),"")</f>
        <v/>
      </c>
      <c r="E67" s="18" t="str">
        <f>IFERROR(INDEX('RESEP PRODUK'!$F$5:$F$2004,MATCH(MATCH($B$8,'MASTER PRODUK'!$B$5:$B$204,0)*1000+$A67,'RESEP PRODUK'!$A$5:$A$2004,0)),"")</f>
        <v/>
      </c>
      <c r="F67" s="19">
        <f>IFERROR(INDEX('RESEP PRODUK'!$G$5:$G$2004,MATCH(MATCH($B$8,'MASTER PRODUK'!$B$5:$B$204,0)*1000+$A67,'RESEP PRODUK'!$A$5:$A$2004,0)),0)</f>
        <v>0</v>
      </c>
      <c r="G67" s="19">
        <f>IF(E67="m²",$B$13*F67,IF(E67="keliling",$B$14*F67,IF(E67="tinggi cm",$B$11*$B$9*F67,IF(E67="unit",$B$9*F67,IF(E67="tetap",F67,0)))))</f>
        <v>0</v>
      </c>
      <c r="H67" s="9">
        <f>IFERROR(INDEX('MASTER BAHAN'!$E$5:$E$204,MATCH(C67,'MASTER BAHAN'!$B$5:$B$204,0)),0)</f>
        <v>0</v>
      </c>
      <c r="I67" s="10">
        <f>IFERROR(INDEX('RESEP PRODUK'!$H$5:$H$2004,MATCH(MATCH($B$8,'MASTER PRODUK'!$B$5:$B$204,0)*1000+$A67,'RESEP PRODUK'!$A$5:$A$2004,0)),IFERROR(INDEX('MASTER BAHAN'!$F$5:$F$204,MATCH(C67,'MASTER BAHAN'!$B$5:$B$204,0)),0))</f>
        <v>0</v>
      </c>
      <c r="J67" s="20">
        <f>IF(C67="",0,G67*H67*(1+I67))</f>
        <v>0</v>
      </c>
    </row>
    <row r="68" spans="1:10">
      <c r="A68" s="18">
        <v>51</v>
      </c>
      <c r="B68" s="38" t="str">
        <f>IFERROR(INDEX('RESEP PRODUK'!$D$5:$D$2004,MATCH(MATCH($B$8,'MASTER PRODUK'!$B$5:$B$204,0)*1000+$A68,'RESEP PRODUK'!$A$5:$A$2004,0)),"")</f>
        <v/>
      </c>
      <c r="C68" s="38" t="str">
        <f>IFERROR(INDEX('RESEP PRODUK'!$E$5:$E$2004,MATCH(MATCH($B$8,'MASTER PRODUK'!$B$5:$B$204,0)*1000+$A68,'RESEP PRODUK'!$A$5:$A$2004,0)),"")</f>
        <v/>
      </c>
      <c r="D68" s="18" t="str">
        <f>IFERROR(INDEX('MASTER BAHAN'!$D$5:$D$204,MATCH(C68,'MASTER BAHAN'!$B$5:$B$204,0)),"")</f>
        <v/>
      </c>
      <c r="E68" s="18" t="str">
        <f>IFERROR(INDEX('RESEP PRODUK'!$F$5:$F$2004,MATCH(MATCH($B$8,'MASTER PRODUK'!$B$5:$B$204,0)*1000+$A68,'RESEP PRODUK'!$A$5:$A$2004,0)),"")</f>
        <v/>
      </c>
      <c r="F68" s="19">
        <f>IFERROR(INDEX('RESEP PRODUK'!$G$5:$G$2004,MATCH(MATCH($B$8,'MASTER PRODUK'!$B$5:$B$204,0)*1000+$A68,'RESEP PRODUK'!$A$5:$A$2004,0)),0)</f>
        <v>0</v>
      </c>
      <c r="G68" s="19">
        <f>IF(E68="m²",$B$13*F68,IF(E68="keliling",$B$14*F68,IF(E68="tinggi cm",$B$11*$B$9*F68,IF(E68="unit",$B$9*F68,IF(E68="tetap",F68,0)))))</f>
        <v>0</v>
      </c>
      <c r="H68" s="9">
        <f>IFERROR(INDEX('MASTER BAHAN'!$E$5:$E$204,MATCH(C68,'MASTER BAHAN'!$B$5:$B$204,0)),0)</f>
        <v>0</v>
      </c>
      <c r="I68" s="10">
        <f>IFERROR(INDEX('RESEP PRODUK'!$H$5:$H$2004,MATCH(MATCH($B$8,'MASTER PRODUK'!$B$5:$B$204,0)*1000+$A68,'RESEP PRODUK'!$A$5:$A$2004,0)),IFERROR(INDEX('MASTER BAHAN'!$F$5:$F$204,MATCH(C68,'MASTER BAHAN'!$B$5:$B$204,0)),0))</f>
        <v>0</v>
      </c>
      <c r="J68" s="20">
        <f>IF(C68="",0,G68*H68*(1+I68))</f>
        <v>0</v>
      </c>
    </row>
    <row r="69" spans="1:10">
      <c r="A69" s="18">
        <v>52</v>
      </c>
      <c r="B69" s="38" t="str">
        <f>IFERROR(INDEX('RESEP PRODUK'!$D$5:$D$2004,MATCH(MATCH($B$8,'MASTER PRODUK'!$B$5:$B$204,0)*1000+$A69,'RESEP PRODUK'!$A$5:$A$2004,0)),"")</f>
        <v/>
      </c>
      <c r="C69" s="38" t="str">
        <f>IFERROR(INDEX('RESEP PRODUK'!$E$5:$E$2004,MATCH(MATCH($B$8,'MASTER PRODUK'!$B$5:$B$204,0)*1000+$A69,'RESEP PRODUK'!$A$5:$A$2004,0)),"")</f>
        <v/>
      </c>
      <c r="D69" s="18" t="str">
        <f>IFERROR(INDEX('MASTER BAHAN'!$D$5:$D$204,MATCH(C69,'MASTER BAHAN'!$B$5:$B$204,0)),"")</f>
        <v/>
      </c>
      <c r="E69" s="18" t="str">
        <f>IFERROR(INDEX('RESEP PRODUK'!$F$5:$F$2004,MATCH(MATCH($B$8,'MASTER PRODUK'!$B$5:$B$204,0)*1000+$A69,'RESEP PRODUK'!$A$5:$A$2004,0)),"")</f>
        <v/>
      </c>
      <c r="F69" s="19">
        <f>IFERROR(INDEX('RESEP PRODUK'!$G$5:$G$2004,MATCH(MATCH($B$8,'MASTER PRODUK'!$B$5:$B$204,0)*1000+$A69,'RESEP PRODUK'!$A$5:$A$2004,0)),0)</f>
        <v>0</v>
      </c>
      <c r="G69" s="19">
        <f>IF(E69="m²",$B$13*F69,IF(E69="keliling",$B$14*F69,IF(E69="tinggi cm",$B$11*$B$9*F69,IF(E69="unit",$B$9*F69,IF(E69="tetap",F69,0)))))</f>
        <v>0</v>
      </c>
      <c r="H69" s="9">
        <f>IFERROR(INDEX('MASTER BAHAN'!$E$5:$E$204,MATCH(C69,'MASTER BAHAN'!$B$5:$B$204,0)),0)</f>
        <v>0</v>
      </c>
      <c r="I69" s="10">
        <f>IFERROR(INDEX('RESEP PRODUK'!$H$5:$H$2004,MATCH(MATCH($B$8,'MASTER PRODUK'!$B$5:$B$204,0)*1000+$A69,'RESEP PRODUK'!$A$5:$A$2004,0)),IFERROR(INDEX('MASTER BAHAN'!$F$5:$F$204,MATCH(C69,'MASTER BAHAN'!$B$5:$B$204,0)),0))</f>
        <v>0</v>
      </c>
      <c r="J69" s="20">
        <f>IF(C69="",0,G69*H69*(1+I69))</f>
        <v>0</v>
      </c>
    </row>
    <row r="70" spans="1:10">
      <c r="A70" s="18">
        <v>53</v>
      </c>
      <c r="B70" s="38" t="str">
        <f>IFERROR(INDEX('RESEP PRODUK'!$D$5:$D$2004,MATCH(MATCH($B$8,'MASTER PRODUK'!$B$5:$B$204,0)*1000+$A70,'RESEP PRODUK'!$A$5:$A$2004,0)),"")</f>
        <v/>
      </c>
      <c r="C70" s="38" t="str">
        <f>IFERROR(INDEX('RESEP PRODUK'!$E$5:$E$2004,MATCH(MATCH($B$8,'MASTER PRODUK'!$B$5:$B$204,0)*1000+$A70,'RESEP PRODUK'!$A$5:$A$2004,0)),"")</f>
        <v/>
      </c>
      <c r="D70" s="18" t="str">
        <f>IFERROR(INDEX('MASTER BAHAN'!$D$5:$D$204,MATCH(C70,'MASTER BAHAN'!$B$5:$B$204,0)),"")</f>
        <v/>
      </c>
      <c r="E70" s="18" t="str">
        <f>IFERROR(INDEX('RESEP PRODUK'!$F$5:$F$2004,MATCH(MATCH($B$8,'MASTER PRODUK'!$B$5:$B$204,0)*1000+$A70,'RESEP PRODUK'!$A$5:$A$2004,0)),"")</f>
        <v/>
      </c>
      <c r="F70" s="19">
        <f>IFERROR(INDEX('RESEP PRODUK'!$G$5:$G$2004,MATCH(MATCH($B$8,'MASTER PRODUK'!$B$5:$B$204,0)*1000+$A70,'RESEP PRODUK'!$A$5:$A$2004,0)),0)</f>
        <v>0</v>
      </c>
      <c r="G70" s="19">
        <f>IF(E70="m²",$B$13*F70,IF(E70="keliling",$B$14*F70,IF(E70="tinggi cm",$B$11*$B$9*F70,IF(E70="unit",$B$9*F70,IF(E70="tetap",F70,0)))))</f>
        <v>0</v>
      </c>
      <c r="H70" s="9">
        <f>IFERROR(INDEX('MASTER BAHAN'!$E$5:$E$204,MATCH(C70,'MASTER BAHAN'!$B$5:$B$204,0)),0)</f>
        <v>0</v>
      </c>
      <c r="I70" s="10">
        <f>IFERROR(INDEX('RESEP PRODUK'!$H$5:$H$2004,MATCH(MATCH($B$8,'MASTER PRODUK'!$B$5:$B$204,0)*1000+$A70,'RESEP PRODUK'!$A$5:$A$2004,0)),IFERROR(INDEX('MASTER BAHAN'!$F$5:$F$204,MATCH(C70,'MASTER BAHAN'!$B$5:$B$204,0)),0))</f>
        <v>0</v>
      </c>
      <c r="J70" s="20">
        <f>IF(C70="",0,G70*H70*(1+I70))</f>
        <v>0</v>
      </c>
    </row>
    <row r="71" spans="1:10">
      <c r="A71" s="18">
        <v>54</v>
      </c>
      <c r="B71" s="38" t="str">
        <f>IFERROR(INDEX('RESEP PRODUK'!$D$5:$D$2004,MATCH(MATCH($B$8,'MASTER PRODUK'!$B$5:$B$204,0)*1000+$A71,'RESEP PRODUK'!$A$5:$A$2004,0)),"")</f>
        <v/>
      </c>
      <c r="C71" s="38" t="str">
        <f>IFERROR(INDEX('RESEP PRODUK'!$E$5:$E$2004,MATCH(MATCH($B$8,'MASTER PRODUK'!$B$5:$B$204,0)*1000+$A71,'RESEP PRODUK'!$A$5:$A$2004,0)),"")</f>
        <v/>
      </c>
      <c r="D71" s="18" t="str">
        <f>IFERROR(INDEX('MASTER BAHAN'!$D$5:$D$204,MATCH(C71,'MASTER BAHAN'!$B$5:$B$204,0)),"")</f>
        <v/>
      </c>
      <c r="E71" s="18" t="str">
        <f>IFERROR(INDEX('RESEP PRODUK'!$F$5:$F$2004,MATCH(MATCH($B$8,'MASTER PRODUK'!$B$5:$B$204,0)*1000+$A71,'RESEP PRODUK'!$A$5:$A$2004,0)),"")</f>
        <v/>
      </c>
      <c r="F71" s="19">
        <f>IFERROR(INDEX('RESEP PRODUK'!$G$5:$G$2004,MATCH(MATCH($B$8,'MASTER PRODUK'!$B$5:$B$204,0)*1000+$A71,'RESEP PRODUK'!$A$5:$A$2004,0)),0)</f>
        <v>0</v>
      </c>
      <c r="G71" s="19">
        <f>IF(E71="m²",$B$13*F71,IF(E71="keliling",$B$14*F71,IF(E71="tinggi cm",$B$11*$B$9*F71,IF(E71="unit",$B$9*F71,IF(E71="tetap",F71,0)))))</f>
        <v>0</v>
      </c>
      <c r="H71" s="9">
        <f>IFERROR(INDEX('MASTER BAHAN'!$E$5:$E$204,MATCH(C71,'MASTER BAHAN'!$B$5:$B$204,0)),0)</f>
        <v>0</v>
      </c>
      <c r="I71" s="10">
        <f>IFERROR(INDEX('RESEP PRODUK'!$H$5:$H$2004,MATCH(MATCH($B$8,'MASTER PRODUK'!$B$5:$B$204,0)*1000+$A71,'RESEP PRODUK'!$A$5:$A$2004,0)),IFERROR(INDEX('MASTER BAHAN'!$F$5:$F$204,MATCH(C71,'MASTER BAHAN'!$B$5:$B$204,0)),0))</f>
        <v>0</v>
      </c>
      <c r="J71" s="20">
        <f>IF(C71="",0,G71*H71*(1+I71))</f>
        <v>0</v>
      </c>
    </row>
    <row r="72" spans="1:10">
      <c r="A72" s="18">
        <v>55</v>
      </c>
      <c r="B72" s="38" t="str">
        <f>IFERROR(INDEX('RESEP PRODUK'!$D$5:$D$2004,MATCH(MATCH($B$8,'MASTER PRODUK'!$B$5:$B$204,0)*1000+$A72,'RESEP PRODUK'!$A$5:$A$2004,0)),"")</f>
        <v/>
      </c>
      <c r="C72" s="38" t="str">
        <f>IFERROR(INDEX('RESEP PRODUK'!$E$5:$E$2004,MATCH(MATCH($B$8,'MASTER PRODUK'!$B$5:$B$204,0)*1000+$A72,'RESEP PRODUK'!$A$5:$A$2004,0)),"")</f>
        <v/>
      </c>
      <c r="D72" s="18" t="str">
        <f>IFERROR(INDEX('MASTER BAHAN'!$D$5:$D$204,MATCH(C72,'MASTER BAHAN'!$B$5:$B$204,0)),"")</f>
        <v/>
      </c>
      <c r="E72" s="18" t="str">
        <f>IFERROR(INDEX('RESEP PRODUK'!$F$5:$F$2004,MATCH(MATCH($B$8,'MASTER PRODUK'!$B$5:$B$204,0)*1000+$A72,'RESEP PRODUK'!$A$5:$A$2004,0)),"")</f>
        <v/>
      </c>
      <c r="F72" s="19">
        <f>IFERROR(INDEX('RESEP PRODUK'!$G$5:$G$2004,MATCH(MATCH($B$8,'MASTER PRODUK'!$B$5:$B$204,0)*1000+$A72,'RESEP PRODUK'!$A$5:$A$2004,0)),0)</f>
        <v>0</v>
      </c>
      <c r="G72" s="19">
        <f>IF(E72="m²",$B$13*F72,IF(E72="keliling",$B$14*F72,IF(E72="tinggi cm",$B$11*$B$9*F72,IF(E72="unit",$B$9*F72,IF(E72="tetap",F72,0)))))</f>
        <v>0</v>
      </c>
      <c r="H72" s="9">
        <f>IFERROR(INDEX('MASTER BAHAN'!$E$5:$E$204,MATCH(C72,'MASTER BAHAN'!$B$5:$B$204,0)),0)</f>
        <v>0</v>
      </c>
      <c r="I72" s="10">
        <f>IFERROR(INDEX('RESEP PRODUK'!$H$5:$H$2004,MATCH(MATCH($B$8,'MASTER PRODUK'!$B$5:$B$204,0)*1000+$A72,'RESEP PRODUK'!$A$5:$A$2004,0)),IFERROR(INDEX('MASTER BAHAN'!$F$5:$F$204,MATCH(C72,'MASTER BAHAN'!$B$5:$B$204,0)),0))</f>
        <v>0</v>
      </c>
      <c r="J72" s="20">
        <f>IF(C72="",0,G72*H72*(1+I72))</f>
        <v>0</v>
      </c>
    </row>
    <row r="73" spans="1:10">
      <c r="A73" s="18">
        <v>56</v>
      </c>
      <c r="B73" s="38" t="str">
        <f>IFERROR(INDEX('RESEP PRODUK'!$D$5:$D$2004,MATCH(MATCH($B$8,'MASTER PRODUK'!$B$5:$B$204,0)*1000+$A73,'RESEP PRODUK'!$A$5:$A$2004,0)),"")</f>
        <v/>
      </c>
      <c r="C73" s="38" t="str">
        <f>IFERROR(INDEX('RESEP PRODUK'!$E$5:$E$2004,MATCH(MATCH($B$8,'MASTER PRODUK'!$B$5:$B$204,0)*1000+$A73,'RESEP PRODUK'!$A$5:$A$2004,0)),"")</f>
        <v/>
      </c>
      <c r="D73" s="18" t="str">
        <f>IFERROR(INDEX('MASTER BAHAN'!$D$5:$D$204,MATCH(C73,'MASTER BAHAN'!$B$5:$B$204,0)),"")</f>
        <v/>
      </c>
      <c r="E73" s="18" t="str">
        <f>IFERROR(INDEX('RESEP PRODUK'!$F$5:$F$2004,MATCH(MATCH($B$8,'MASTER PRODUK'!$B$5:$B$204,0)*1000+$A73,'RESEP PRODUK'!$A$5:$A$2004,0)),"")</f>
        <v/>
      </c>
      <c r="F73" s="19">
        <f>IFERROR(INDEX('RESEP PRODUK'!$G$5:$G$2004,MATCH(MATCH($B$8,'MASTER PRODUK'!$B$5:$B$204,0)*1000+$A73,'RESEP PRODUK'!$A$5:$A$2004,0)),0)</f>
        <v>0</v>
      </c>
      <c r="G73" s="19">
        <f>IF(E73="m²",$B$13*F73,IF(E73="keliling",$B$14*F73,IF(E73="tinggi cm",$B$11*$B$9*F73,IF(E73="unit",$B$9*F73,IF(E73="tetap",F73,0)))))</f>
        <v>0</v>
      </c>
      <c r="H73" s="9">
        <f>IFERROR(INDEX('MASTER BAHAN'!$E$5:$E$204,MATCH(C73,'MASTER BAHAN'!$B$5:$B$204,0)),0)</f>
        <v>0</v>
      </c>
      <c r="I73" s="10">
        <f>IFERROR(INDEX('RESEP PRODUK'!$H$5:$H$2004,MATCH(MATCH($B$8,'MASTER PRODUK'!$B$5:$B$204,0)*1000+$A73,'RESEP PRODUK'!$A$5:$A$2004,0)),IFERROR(INDEX('MASTER BAHAN'!$F$5:$F$204,MATCH(C73,'MASTER BAHAN'!$B$5:$B$204,0)),0))</f>
        <v>0</v>
      </c>
      <c r="J73" s="20">
        <f>IF(C73="",0,G73*H73*(1+I73))</f>
        <v>0</v>
      </c>
    </row>
    <row r="74" spans="1:10">
      <c r="A74" s="18">
        <v>57</v>
      </c>
      <c r="B74" s="38" t="str">
        <f>IFERROR(INDEX('RESEP PRODUK'!$D$5:$D$2004,MATCH(MATCH($B$8,'MASTER PRODUK'!$B$5:$B$204,0)*1000+$A74,'RESEP PRODUK'!$A$5:$A$2004,0)),"")</f>
        <v/>
      </c>
      <c r="C74" s="38" t="str">
        <f>IFERROR(INDEX('RESEP PRODUK'!$E$5:$E$2004,MATCH(MATCH($B$8,'MASTER PRODUK'!$B$5:$B$204,0)*1000+$A74,'RESEP PRODUK'!$A$5:$A$2004,0)),"")</f>
        <v/>
      </c>
      <c r="D74" s="18" t="str">
        <f>IFERROR(INDEX('MASTER BAHAN'!$D$5:$D$204,MATCH(C74,'MASTER BAHAN'!$B$5:$B$204,0)),"")</f>
        <v/>
      </c>
      <c r="E74" s="18" t="str">
        <f>IFERROR(INDEX('RESEP PRODUK'!$F$5:$F$2004,MATCH(MATCH($B$8,'MASTER PRODUK'!$B$5:$B$204,0)*1000+$A74,'RESEP PRODUK'!$A$5:$A$2004,0)),"")</f>
        <v/>
      </c>
      <c r="F74" s="19">
        <f>IFERROR(INDEX('RESEP PRODUK'!$G$5:$G$2004,MATCH(MATCH($B$8,'MASTER PRODUK'!$B$5:$B$204,0)*1000+$A74,'RESEP PRODUK'!$A$5:$A$2004,0)),0)</f>
        <v>0</v>
      </c>
      <c r="G74" s="19">
        <f>IF(E74="m²",$B$13*F74,IF(E74="keliling",$B$14*F74,IF(E74="tinggi cm",$B$11*$B$9*F74,IF(E74="unit",$B$9*F74,IF(E74="tetap",F74,0)))))</f>
        <v>0</v>
      </c>
      <c r="H74" s="9">
        <f>IFERROR(INDEX('MASTER BAHAN'!$E$5:$E$204,MATCH(C74,'MASTER BAHAN'!$B$5:$B$204,0)),0)</f>
        <v>0</v>
      </c>
      <c r="I74" s="10">
        <f>IFERROR(INDEX('RESEP PRODUK'!$H$5:$H$2004,MATCH(MATCH($B$8,'MASTER PRODUK'!$B$5:$B$204,0)*1000+$A74,'RESEP PRODUK'!$A$5:$A$2004,0)),IFERROR(INDEX('MASTER BAHAN'!$F$5:$F$204,MATCH(C74,'MASTER BAHAN'!$B$5:$B$204,0)),0))</f>
        <v>0</v>
      </c>
      <c r="J74" s="20">
        <f>IF(C74="",0,G74*H74*(1+I74))</f>
        <v>0</v>
      </c>
    </row>
    <row r="75" spans="1:10">
      <c r="A75" s="18">
        <v>58</v>
      </c>
      <c r="B75" s="38" t="str">
        <f>IFERROR(INDEX('RESEP PRODUK'!$D$5:$D$2004,MATCH(MATCH($B$8,'MASTER PRODUK'!$B$5:$B$204,0)*1000+$A75,'RESEP PRODUK'!$A$5:$A$2004,0)),"")</f>
        <v/>
      </c>
      <c r="C75" s="38" t="str">
        <f>IFERROR(INDEX('RESEP PRODUK'!$E$5:$E$2004,MATCH(MATCH($B$8,'MASTER PRODUK'!$B$5:$B$204,0)*1000+$A75,'RESEP PRODUK'!$A$5:$A$2004,0)),"")</f>
        <v/>
      </c>
      <c r="D75" s="18" t="str">
        <f>IFERROR(INDEX('MASTER BAHAN'!$D$5:$D$204,MATCH(C75,'MASTER BAHAN'!$B$5:$B$204,0)),"")</f>
        <v/>
      </c>
      <c r="E75" s="18" t="str">
        <f>IFERROR(INDEX('RESEP PRODUK'!$F$5:$F$2004,MATCH(MATCH($B$8,'MASTER PRODUK'!$B$5:$B$204,0)*1000+$A75,'RESEP PRODUK'!$A$5:$A$2004,0)),"")</f>
        <v/>
      </c>
      <c r="F75" s="19">
        <f>IFERROR(INDEX('RESEP PRODUK'!$G$5:$G$2004,MATCH(MATCH($B$8,'MASTER PRODUK'!$B$5:$B$204,0)*1000+$A75,'RESEP PRODUK'!$A$5:$A$2004,0)),0)</f>
        <v>0</v>
      </c>
      <c r="G75" s="19">
        <f>IF(E75="m²",$B$13*F75,IF(E75="keliling",$B$14*F75,IF(E75="tinggi cm",$B$11*$B$9*F75,IF(E75="unit",$B$9*F75,IF(E75="tetap",F75,0)))))</f>
        <v>0</v>
      </c>
      <c r="H75" s="9">
        <f>IFERROR(INDEX('MASTER BAHAN'!$E$5:$E$204,MATCH(C75,'MASTER BAHAN'!$B$5:$B$204,0)),0)</f>
        <v>0</v>
      </c>
      <c r="I75" s="10">
        <f>IFERROR(INDEX('RESEP PRODUK'!$H$5:$H$2004,MATCH(MATCH($B$8,'MASTER PRODUK'!$B$5:$B$204,0)*1000+$A75,'RESEP PRODUK'!$A$5:$A$2004,0)),IFERROR(INDEX('MASTER BAHAN'!$F$5:$F$204,MATCH(C75,'MASTER BAHAN'!$B$5:$B$204,0)),0))</f>
        <v>0</v>
      </c>
      <c r="J75" s="20">
        <f>IF(C75="",0,G75*H75*(1+I75))</f>
        <v>0</v>
      </c>
    </row>
    <row r="76" spans="1:10">
      <c r="A76" s="18">
        <v>59</v>
      </c>
      <c r="B76" s="38" t="str">
        <f>IFERROR(INDEX('RESEP PRODUK'!$D$5:$D$2004,MATCH(MATCH($B$8,'MASTER PRODUK'!$B$5:$B$204,0)*1000+$A76,'RESEP PRODUK'!$A$5:$A$2004,0)),"")</f>
        <v/>
      </c>
      <c r="C76" s="38" t="str">
        <f>IFERROR(INDEX('RESEP PRODUK'!$E$5:$E$2004,MATCH(MATCH($B$8,'MASTER PRODUK'!$B$5:$B$204,0)*1000+$A76,'RESEP PRODUK'!$A$5:$A$2004,0)),"")</f>
        <v/>
      </c>
      <c r="D76" s="18" t="str">
        <f>IFERROR(INDEX('MASTER BAHAN'!$D$5:$D$204,MATCH(C76,'MASTER BAHAN'!$B$5:$B$204,0)),"")</f>
        <v/>
      </c>
      <c r="E76" s="18" t="str">
        <f>IFERROR(INDEX('RESEP PRODUK'!$F$5:$F$2004,MATCH(MATCH($B$8,'MASTER PRODUK'!$B$5:$B$204,0)*1000+$A76,'RESEP PRODUK'!$A$5:$A$2004,0)),"")</f>
        <v/>
      </c>
      <c r="F76" s="19">
        <f>IFERROR(INDEX('RESEP PRODUK'!$G$5:$G$2004,MATCH(MATCH($B$8,'MASTER PRODUK'!$B$5:$B$204,0)*1000+$A76,'RESEP PRODUK'!$A$5:$A$2004,0)),0)</f>
        <v>0</v>
      </c>
      <c r="G76" s="19">
        <f>IF(E76="m²",$B$13*F76,IF(E76="keliling",$B$14*F76,IF(E76="tinggi cm",$B$11*$B$9*F76,IF(E76="unit",$B$9*F76,IF(E76="tetap",F76,0)))))</f>
        <v>0</v>
      </c>
      <c r="H76" s="9">
        <f>IFERROR(INDEX('MASTER BAHAN'!$E$5:$E$204,MATCH(C76,'MASTER BAHAN'!$B$5:$B$204,0)),0)</f>
        <v>0</v>
      </c>
      <c r="I76" s="10">
        <f>IFERROR(INDEX('RESEP PRODUK'!$H$5:$H$2004,MATCH(MATCH($B$8,'MASTER PRODUK'!$B$5:$B$204,0)*1000+$A76,'RESEP PRODUK'!$A$5:$A$2004,0)),IFERROR(INDEX('MASTER BAHAN'!$F$5:$F$204,MATCH(C76,'MASTER BAHAN'!$B$5:$B$204,0)),0))</f>
        <v>0</v>
      </c>
      <c r="J76" s="20">
        <f>IF(C76="",0,G76*H76*(1+I76))</f>
        <v>0</v>
      </c>
    </row>
    <row r="77" spans="1:10">
      <c r="A77" s="18">
        <v>60</v>
      </c>
      <c r="B77" s="38" t="str">
        <f>IFERROR(INDEX('RESEP PRODUK'!$D$5:$D$2004,MATCH(MATCH($B$8,'MASTER PRODUK'!$B$5:$B$204,0)*1000+$A77,'RESEP PRODUK'!$A$5:$A$2004,0)),"")</f>
        <v/>
      </c>
      <c r="C77" s="38" t="str">
        <f>IFERROR(INDEX('RESEP PRODUK'!$E$5:$E$2004,MATCH(MATCH($B$8,'MASTER PRODUK'!$B$5:$B$204,0)*1000+$A77,'RESEP PRODUK'!$A$5:$A$2004,0)),"")</f>
        <v/>
      </c>
      <c r="D77" s="18" t="str">
        <f>IFERROR(INDEX('MASTER BAHAN'!$D$5:$D$204,MATCH(C77,'MASTER BAHAN'!$B$5:$B$204,0)),"")</f>
        <v/>
      </c>
      <c r="E77" s="18" t="str">
        <f>IFERROR(INDEX('RESEP PRODUK'!$F$5:$F$2004,MATCH(MATCH($B$8,'MASTER PRODUK'!$B$5:$B$204,0)*1000+$A77,'RESEP PRODUK'!$A$5:$A$2004,0)),"")</f>
        <v/>
      </c>
      <c r="F77" s="19">
        <f>IFERROR(INDEX('RESEP PRODUK'!$G$5:$G$2004,MATCH(MATCH($B$8,'MASTER PRODUK'!$B$5:$B$204,0)*1000+$A77,'RESEP PRODUK'!$A$5:$A$2004,0)),0)</f>
        <v>0</v>
      </c>
      <c r="G77" s="19">
        <f>IF(E77="m²",$B$13*F77,IF(E77="keliling",$B$14*F77,IF(E77="tinggi cm",$B$11*$B$9*F77,IF(E77="unit",$B$9*F77,IF(E77="tetap",F77,0)))))</f>
        <v>0</v>
      </c>
      <c r="H77" s="9">
        <f>IFERROR(INDEX('MASTER BAHAN'!$E$5:$E$204,MATCH(C77,'MASTER BAHAN'!$B$5:$B$204,0)),0)</f>
        <v>0</v>
      </c>
      <c r="I77" s="10">
        <f>IFERROR(INDEX('RESEP PRODUK'!$H$5:$H$2004,MATCH(MATCH($B$8,'MASTER PRODUK'!$B$5:$B$204,0)*1000+$A77,'RESEP PRODUK'!$A$5:$A$2004,0)),IFERROR(INDEX('MASTER BAHAN'!$F$5:$F$204,MATCH(C77,'MASTER BAHAN'!$B$5:$B$204,0)),0))</f>
        <v>0</v>
      </c>
      <c r="J77" s="20">
        <f>IF(C77="",0,G77*H77*(1+I77))</f>
        <v>0</v>
      </c>
    </row>
    <row r="78" spans="1:10">
      <c r="A78" s="18">
        <v>61</v>
      </c>
      <c r="B78" s="38" t="str">
        <f>IFERROR(INDEX('RESEP PRODUK'!$D$5:$D$2004,MATCH(MATCH($B$8,'MASTER PRODUK'!$B$5:$B$204,0)*1000+$A78,'RESEP PRODUK'!$A$5:$A$2004,0)),"")</f>
        <v/>
      </c>
      <c r="C78" s="38" t="str">
        <f>IFERROR(INDEX('RESEP PRODUK'!$E$5:$E$2004,MATCH(MATCH($B$8,'MASTER PRODUK'!$B$5:$B$204,0)*1000+$A78,'RESEP PRODUK'!$A$5:$A$2004,0)),"")</f>
        <v/>
      </c>
      <c r="D78" s="18" t="str">
        <f>IFERROR(INDEX('MASTER BAHAN'!$D$5:$D$204,MATCH(C78,'MASTER BAHAN'!$B$5:$B$204,0)),"")</f>
        <v/>
      </c>
      <c r="E78" s="18" t="str">
        <f>IFERROR(INDEX('RESEP PRODUK'!$F$5:$F$2004,MATCH(MATCH($B$8,'MASTER PRODUK'!$B$5:$B$204,0)*1000+$A78,'RESEP PRODUK'!$A$5:$A$2004,0)),"")</f>
        <v/>
      </c>
      <c r="F78" s="19">
        <f>IFERROR(INDEX('RESEP PRODUK'!$G$5:$G$2004,MATCH(MATCH($B$8,'MASTER PRODUK'!$B$5:$B$204,0)*1000+$A78,'RESEP PRODUK'!$A$5:$A$2004,0)),0)</f>
        <v>0</v>
      </c>
      <c r="G78" s="19">
        <f>IF(E78="m²",$B$13*F78,IF(E78="keliling",$B$14*F78,IF(E78="tinggi cm",$B$11*$B$9*F78,IF(E78="unit",$B$9*F78,IF(E78="tetap",F78,0)))))</f>
        <v>0</v>
      </c>
      <c r="H78" s="9">
        <f>IFERROR(INDEX('MASTER BAHAN'!$E$5:$E$204,MATCH(C78,'MASTER BAHAN'!$B$5:$B$204,0)),0)</f>
        <v>0</v>
      </c>
      <c r="I78" s="10">
        <f>IFERROR(INDEX('RESEP PRODUK'!$H$5:$H$2004,MATCH(MATCH($B$8,'MASTER PRODUK'!$B$5:$B$204,0)*1000+$A78,'RESEP PRODUK'!$A$5:$A$2004,0)),IFERROR(INDEX('MASTER BAHAN'!$F$5:$F$204,MATCH(C78,'MASTER BAHAN'!$B$5:$B$204,0)),0))</f>
        <v>0</v>
      </c>
      <c r="J78" s="20">
        <f>IF(C78="",0,G78*H78*(1+I78))</f>
        <v>0</v>
      </c>
    </row>
    <row r="79" spans="1:10">
      <c r="A79" s="18">
        <v>62</v>
      </c>
      <c r="B79" s="38" t="str">
        <f>IFERROR(INDEX('RESEP PRODUK'!$D$5:$D$2004,MATCH(MATCH($B$8,'MASTER PRODUK'!$B$5:$B$204,0)*1000+$A79,'RESEP PRODUK'!$A$5:$A$2004,0)),"")</f>
        <v/>
      </c>
      <c r="C79" s="38" t="str">
        <f>IFERROR(INDEX('RESEP PRODUK'!$E$5:$E$2004,MATCH(MATCH($B$8,'MASTER PRODUK'!$B$5:$B$204,0)*1000+$A79,'RESEP PRODUK'!$A$5:$A$2004,0)),"")</f>
        <v/>
      </c>
      <c r="D79" s="18" t="str">
        <f>IFERROR(INDEX('MASTER BAHAN'!$D$5:$D$204,MATCH(C79,'MASTER BAHAN'!$B$5:$B$204,0)),"")</f>
        <v/>
      </c>
      <c r="E79" s="18" t="str">
        <f>IFERROR(INDEX('RESEP PRODUK'!$F$5:$F$2004,MATCH(MATCH($B$8,'MASTER PRODUK'!$B$5:$B$204,0)*1000+$A79,'RESEP PRODUK'!$A$5:$A$2004,0)),"")</f>
        <v/>
      </c>
      <c r="F79" s="19">
        <f>IFERROR(INDEX('RESEP PRODUK'!$G$5:$G$2004,MATCH(MATCH($B$8,'MASTER PRODUK'!$B$5:$B$204,0)*1000+$A79,'RESEP PRODUK'!$A$5:$A$2004,0)),0)</f>
        <v>0</v>
      </c>
      <c r="G79" s="19">
        <f>IF(E79="m²",$B$13*F79,IF(E79="keliling",$B$14*F79,IF(E79="tinggi cm",$B$11*$B$9*F79,IF(E79="unit",$B$9*F79,IF(E79="tetap",F79,0)))))</f>
        <v>0</v>
      </c>
      <c r="H79" s="9">
        <f>IFERROR(INDEX('MASTER BAHAN'!$E$5:$E$204,MATCH(C79,'MASTER BAHAN'!$B$5:$B$204,0)),0)</f>
        <v>0</v>
      </c>
      <c r="I79" s="10">
        <f>IFERROR(INDEX('RESEP PRODUK'!$H$5:$H$2004,MATCH(MATCH($B$8,'MASTER PRODUK'!$B$5:$B$204,0)*1000+$A79,'RESEP PRODUK'!$A$5:$A$2004,0)),IFERROR(INDEX('MASTER BAHAN'!$F$5:$F$204,MATCH(C79,'MASTER BAHAN'!$B$5:$B$204,0)),0))</f>
        <v>0</v>
      </c>
      <c r="J79" s="20">
        <f>IF(C79="",0,G79*H79*(1+I79))</f>
        <v>0</v>
      </c>
    </row>
    <row r="80" spans="1:10">
      <c r="A80" s="18">
        <v>63</v>
      </c>
      <c r="B80" s="38" t="str">
        <f>IFERROR(INDEX('RESEP PRODUK'!$D$5:$D$2004,MATCH(MATCH($B$8,'MASTER PRODUK'!$B$5:$B$204,0)*1000+$A80,'RESEP PRODUK'!$A$5:$A$2004,0)),"")</f>
        <v/>
      </c>
      <c r="C80" s="38" t="str">
        <f>IFERROR(INDEX('RESEP PRODUK'!$E$5:$E$2004,MATCH(MATCH($B$8,'MASTER PRODUK'!$B$5:$B$204,0)*1000+$A80,'RESEP PRODUK'!$A$5:$A$2004,0)),"")</f>
        <v/>
      </c>
      <c r="D80" s="18" t="str">
        <f>IFERROR(INDEX('MASTER BAHAN'!$D$5:$D$204,MATCH(C80,'MASTER BAHAN'!$B$5:$B$204,0)),"")</f>
        <v/>
      </c>
      <c r="E80" s="18" t="str">
        <f>IFERROR(INDEX('RESEP PRODUK'!$F$5:$F$2004,MATCH(MATCH($B$8,'MASTER PRODUK'!$B$5:$B$204,0)*1000+$A80,'RESEP PRODUK'!$A$5:$A$2004,0)),"")</f>
        <v/>
      </c>
      <c r="F80" s="19">
        <f>IFERROR(INDEX('RESEP PRODUK'!$G$5:$G$2004,MATCH(MATCH($B$8,'MASTER PRODUK'!$B$5:$B$204,0)*1000+$A80,'RESEP PRODUK'!$A$5:$A$2004,0)),0)</f>
        <v>0</v>
      </c>
      <c r="G80" s="19">
        <f>IF(E80="m²",$B$13*F80,IF(E80="keliling",$B$14*F80,IF(E80="tinggi cm",$B$11*$B$9*F80,IF(E80="unit",$B$9*F80,IF(E80="tetap",F80,0)))))</f>
        <v>0</v>
      </c>
      <c r="H80" s="9">
        <f>IFERROR(INDEX('MASTER BAHAN'!$E$5:$E$204,MATCH(C80,'MASTER BAHAN'!$B$5:$B$204,0)),0)</f>
        <v>0</v>
      </c>
      <c r="I80" s="10">
        <f>IFERROR(INDEX('RESEP PRODUK'!$H$5:$H$2004,MATCH(MATCH($B$8,'MASTER PRODUK'!$B$5:$B$204,0)*1000+$A80,'RESEP PRODUK'!$A$5:$A$2004,0)),IFERROR(INDEX('MASTER BAHAN'!$F$5:$F$204,MATCH(C80,'MASTER BAHAN'!$B$5:$B$204,0)),0))</f>
        <v>0</v>
      </c>
      <c r="J80" s="20">
        <f>IF(C80="",0,G80*H80*(1+I80))</f>
        <v>0</v>
      </c>
    </row>
    <row r="81" spans="1:10">
      <c r="A81" s="18">
        <v>64</v>
      </c>
      <c r="B81" s="38" t="str">
        <f>IFERROR(INDEX('RESEP PRODUK'!$D$5:$D$2004,MATCH(MATCH($B$8,'MASTER PRODUK'!$B$5:$B$204,0)*1000+$A81,'RESEP PRODUK'!$A$5:$A$2004,0)),"")</f>
        <v/>
      </c>
      <c r="C81" s="38" t="str">
        <f>IFERROR(INDEX('RESEP PRODUK'!$E$5:$E$2004,MATCH(MATCH($B$8,'MASTER PRODUK'!$B$5:$B$204,0)*1000+$A81,'RESEP PRODUK'!$A$5:$A$2004,0)),"")</f>
        <v/>
      </c>
      <c r="D81" s="18" t="str">
        <f>IFERROR(INDEX('MASTER BAHAN'!$D$5:$D$204,MATCH(C81,'MASTER BAHAN'!$B$5:$B$204,0)),"")</f>
        <v/>
      </c>
      <c r="E81" s="18" t="str">
        <f>IFERROR(INDEX('RESEP PRODUK'!$F$5:$F$2004,MATCH(MATCH($B$8,'MASTER PRODUK'!$B$5:$B$204,0)*1000+$A81,'RESEP PRODUK'!$A$5:$A$2004,0)),"")</f>
        <v/>
      </c>
      <c r="F81" s="19">
        <f>IFERROR(INDEX('RESEP PRODUK'!$G$5:$G$2004,MATCH(MATCH($B$8,'MASTER PRODUK'!$B$5:$B$204,0)*1000+$A81,'RESEP PRODUK'!$A$5:$A$2004,0)),0)</f>
        <v>0</v>
      </c>
      <c r="G81" s="19">
        <f>IF(E81="m²",$B$13*F81,IF(E81="keliling",$B$14*F81,IF(E81="tinggi cm",$B$11*$B$9*F81,IF(E81="unit",$B$9*F81,IF(E81="tetap",F81,0)))))</f>
        <v>0</v>
      </c>
      <c r="H81" s="9">
        <f>IFERROR(INDEX('MASTER BAHAN'!$E$5:$E$204,MATCH(C81,'MASTER BAHAN'!$B$5:$B$204,0)),0)</f>
        <v>0</v>
      </c>
      <c r="I81" s="10">
        <f>IFERROR(INDEX('RESEP PRODUK'!$H$5:$H$2004,MATCH(MATCH($B$8,'MASTER PRODUK'!$B$5:$B$204,0)*1000+$A81,'RESEP PRODUK'!$A$5:$A$2004,0)),IFERROR(INDEX('MASTER BAHAN'!$F$5:$F$204,MATCH(C81,'MASTER BAHAN'!$B$5:$B$204,0)),0))</f>
        <v>0</v>
      </c>
      <c r="J81" s="20">
        <f>IF(C81="",0,G81*H81*(1+I81))</f>
        <v>0</v>
      </c>
    </row>
    <row r="82" spans="1:10">
      <c r="A82" s="18">
        <v>65</v>
      </c>
      <c r="B82" s="38" t="str">
        <f>IFERROR(INDEX('RESEP PRODUK'!$D$5:$D$2004,MATCH(MATCH($B$8,'MASTER PRODUK'!$B$5:$B$204,0)*1000+$A82,'RESEP PRODUK'!$A$5:$A$2004,0)),"")</f>
        <v/>
      </c>
      <c r="C82" s="38" t="str">
        <f>IFERROR(INDEX('RESEP PRODUK'!$E$5:$E$2004,MATCH(MATCH($B$8,'MASTER PRODUK'!$B$5:$B$204,0)*1000+$A82,'RESEP PRODUK'!$A$5:$A$2004,0)),"")</f>
        <v/>
      </c>
      <c r="D82" s="18" t="str">
        <f>IFERROR(INDEX('MASTER BAHAN'!$D$5:$D$204,MATCH(C82,'MASTER BAHAN'!$B$5:$B$204,0)),"")</f>
        <v/>
      </c>
      <c r="E82" s="18" t="str">
        <f>IFERROR(INDEX('RESEP PRODUK'!$F$5:$F$2004,MATCH(MATCH($B$8,'MASTER PRODUK'!$B$5:$B$204,0)*1000+$A82,'RESEP PRODUK'!$A$5:$A$2004,0)),"")</f>
        <v/>
      </c>
      <c r="F82" s="19">
        <f>IFERROR(INDEX('RESEP PRODUK'!$G$5:$G$2004,MATCH(MATCH($B$8,'MASTER PRODUK'!$B$5:$B$204,0)*1000+$A82,'RESEP PRODUK'!$A$5:$A$2004,0)),0)</f>
        <v>0</v>
      </c>
      <c r="G82" s="19">
        <f>IF(E82="m²",$B$13*F82,IF(E82="keliling",$B$14*F82,IF(E82="tinggi cm",$B$11*$B$9*F82,IF(E82="unit",$B$9*F82,IF(E82="tetap",F82,0)))))</f>
        <v>0</v>
      </c>
      <c r="H82" s="9">
        <f>IFERROR(INDEX('MASTER BAHAN'!$E$5:$E$204,MATCH(C82,'MASTER BAHAN'!$B$5:$B$204,0)),0)</f>
        <v>0</v>
      </c>
      <c r="I82" s="10">
        <f>IFERROR(INDEX('RESEP PRODUK'!$H$5:$H$2004,MATCH(MATCH($B$8,'MASTER PRODUK'!$B$5:$B$204,0)*1000+$A82,'RESEP PRODUK'!$A$5:$A$2004,0)),IFERROR(INDEX('MASTER BAHAN'!$F$5:$F$204,MATCH(C82,'MASTER BAHAN'!$B$5:$B$204,0)),0))</f>
        <v>0</v>
      </c>
      <c r="J82" s="20">
        <f>IF(C82="",0,G82*H82*(1+I82))</f>
        <v>0</v>
      </c>
    </row>
    <row r="83" spans="1:10">
      <c r="A83" s="18">
        <v>66</v>
      </c>
      <c r="B83" s="38" t="str">
        <f>IFERROR(INDEX('RESEP PRODUK'!$D$5:$D$2004,MATCH(MATCH($B$8,'MASTER PRODUK'!$B$5:$B$204,0)*1000+$A83,'RESEP PRODUK'!$A$5:$A$2004,0)),"")</f>
        <v/>
      </c>
      <c r="C83" s="38" t="str">
        <f>IFERROR(INDEX('RESEP PRODUK'!$E$5:$E$2004,MATCH(MATCH($B$8,'MASTER PRODUK'!$B$5:$B$204,0)*1000+$A83,'RESEP PRODUK'!$A$5:$A$2004,0)),"")</f>
        <v/>
      </c>
      <c r="D83" s="18" t="str">
        <f>IFERROR(INDEX('MASTER BAHAN'!$D$5:$D$204,MATCH(C83,'MASTER BAHAN'!$B$5:$B$204,0)),"")</f>
        <v/>
      </c>
      <c r="E83" s="18" t="str">
        <f>IFERROR(INDEX('RESEP PRODUK'!$F$5:$F$2004,MATCH(MATCH($B$8,'MASTER PRODUK'!$B$5:$B$204,0)*1000+$A83,'RESEP PRODUK'!$A$5:$A$2004,0)),"")</f>
        <v/>
      </c>
      <c r="F83" s="19">
        <f>IFERROR(INDEX('RESEP PRODUK'!$G$5:$G$2004,MATCH(MATCH($B$8,'MASTER PRODUK'!$B$5:$B$204,0)*1000+$A83,'RESEP PRODUK'!$A$5:$A$2004,0)),0)</f>
        <v>0</v>
      </c>
      <c r="G83" s="19">
        <f>IF(E83="m²",$B$13*F83,IF(E83="keliling",$B$14*F83,IF(E83="tinggi cm",$B$11*$B$9*F83,IF(E83="unit",$B$9*F83,IF(E83="tetap",F83,0)))))</f>
        <v>0</v>
      </c>
      <c r="H83" s="9">
        <f>IFERROR(INDEX('MASTER BAHAN'!$E$5:$E$204,MATCH(C83,'MASTER BAHAN'!$B$5:$B$204,0)),0)</f>
        <v>0</v>
      </c>
      <c r="I83" s="10">
        <f>IFERROR(INDEX('RESEP PRODUK'!$H$5:$H$2004,MATCH(MATCH($B$8,'MASTER PRODUK'!$B$5:$B$204,0)*1000+$A83,'RESEP PRODUK'!$A$5:$A$2004,0)),IFERROR(INDEX('MASTER BAHAN'!$F$5:$F$204,MATCH(C83,'MASTER BAHAN'!$B$5:$B$204,0)),0))</f>
        <v>0</v>
      </c>
      <c r="J83" s="20">
        <f>IF(C83="",0,G83*H83*(1+I83))</f>
        <v>0</v>
      </c>
    </row>
    <row r="84" spans="1:10">
      <c r="A84" s="18">
        <v>67</v>
      </c>
      <c r="B84" s="38" t="str">
        <f>IFERROR(INDEX('RESEP PRODUK'!$D$5:$D$2004,MATCH(MATCH($B$8,'MASTER PRODUK'!$B$5:$B$204,0)*1000+$A84,'RESEP PRODUK'!$A$5:$A$2004,0)),"")</f>
        <v/>
      </c>
      <c r="C84" s="38" t="str">
        <f>IFERROR(INDEX('RESEP PRODUK'!$E$5:$E$2004,MATCH(MATCH($B$8,'MASTER PRODUK'!$B$5:$B$204,0)*1000+$A84,'RESEP PRODUK'!$A$5:$A$2004,0)),"")</f>
        <v/>
      </c>
      <c r="D84" s="18" t="str">
        <f>IFERROR(INDEX('MASTER BAHAN'!$D$5:$D$204,MATCH(C84,'MASTER BAHAN'!$B$5:$B$204,0)),"")</f>
        <v/>
      </c>
      <c r="E84" s="18" t="str">
        <f>IFERROR(INDEX('RESEP PRODUK'!$F$5:$F$2004,MATCH(MATCH($B$8,'MASTER PRODUK'!$B$5:$B$204,0)*1000+$A84,'RESEP PRODUK'!$A$5:$A$2004,0)),"")</f>
        <v/>
      </c>
      <c r="F84" s="19">
        <f>IFERROR(INDEX('RESEP PRODUK'!$G$5:$G$2004,MATCH(MATCH($B$8,'MASTER PRODUK'!$B$5:$B$204,0)*1000+$A84,'RESEP PRODUK'!$A$5:$A$2004,0)),0)</f>
        <v>0</v>
      </c>
      <c r="G84" s="19">
        <f>IF(E84="m²",$B$13*F84,IF(E84="keliling",$B$14*F84,IF(E84="tinggi cm",$B$11*$B$9*F84,IF(E84="unit",$B$9*F84,IF(E84="tetap",F84,0)))))</f>
        <v>0</v>
      </c>
      <c r="H84" s="9">
        <f>IFERROR(INDEX('MASTER BAHAN'!$E$5:$E$204,MATCH(C84,'MASTER BAHAN'!$B$5:$B$204,0)),0)</f>
        <v>0</v>
      </c>
      <c r="I84" s="10">
        <f>IFERROR(INDEX('RESEP PRODUK'!$H$5:$H$2004,MATCH(MATCH($B$8,'MASTER PRODUK'!$B$5:$B$204,0)*1000+$A84,'RESEP PRODUK'!$A$5:$A$2004,0)),IFERROR(INDEX('MASTER BAHAN'!$F$5:$F$204,MATCH(C84,'MASTER BAHAN'!$B$5:$B$204,0)),0))</f>
        <v>0</v>
      </c>
      <c r="J84" s="20">
        <f>IF(C84="",0,G84*H84*(1+I84))</f>
        <v>0</v>
      </c>
    </row>
    <row r="85" spans="1:10">
      <c r="A85" s="18">
        <v>68</v>
      </c>
      <c r="B85" s="38" t="str">
        <f>IFERROR(INDEX('RESEP PRODUK'!$D$5:$D$2004,MATCH(MATCH($B$8,'MASTER PRODUK'!$B$5:$B$204,0)*1000+$A85,'RESEP PRODUK'!$A$5:$A$2004,0)),"")</f>
        <v/>
      </c>
      <c r="C85" s="38" t="str">
        <f>IFERROR(INDEX('RESEP PRODUK'!$E$5:$E$2004,MATCH(MATCH($B$8,'MASTER PRODUK'!$B$5:$B$204,0)*1000+$A85,'RESEP PRODUK'!$A$5:$A$2004,0)),"")</f>
        <v/>
      </c>
      <c r="D85" s="18" t="str">
        <f>IFERROR(INDEX('MASTER BAHAN'!$D$5:$D$204,MATCH(C85,'MASTER BAHAN'!$B$5:$B$204,0)),"")</f>
        <v/>
      </c>
      <c r="E85" s="18" t="str">
        <f>IFERROR(INDEX('RESEP PRODUK'!$F$5:$F$2004,MATCH(MATCH($B$8,'MASTER PRODUK'!$B$5:$B$204,0)*1000+$A85,'RESEP PRODUK'!$A$5:$A$2004,0)),"")</f>
        <v/>
      </c>
      <c r="F85" s="19">
        <f>IFERROR(INDEX('RESEP PRODUK'!$G$5:$G$2004,MATCH(MATCH($B$8,'MASTER PRODUK'!$B$5:$B$204,0)*1000+$A85,'RESEP PRODUK'!$A$5:$A$2004,0)),0)</f>
        <v>0</v>
      </c>
      <c r="G85" s="19">
        <f>IF(E85="m²",$B$13*F85,IF(E85="keliling",$B$14*F85,IF(E85="tinggi cm",$B$11*$B$9*F85,IF(E85="unit",$B$9*F85,IF(E85="tetap",F85,0)))))</f>
        <v>0</v>
      </c>
      <c r="H85" s="9">
        <f>IFERROR(INDEX('MASTER BAHAN'!$E$5:$E$204,MATCH(C85,'MASTER BAHAN'!$B$5:$B$204,0)),0)</f>
        <v>0</v>
      </c>
      <c r="I85" s="10">
        <f>IFERROR(INDEX('RESEP PRODUK'!$H$5:$H$2004,MATCH(MATCH($B$8,'MASTER PRODUK'!$B$5:$B$204,0)*1000+$A85,'RESEP PRODUK'!$A$5:$A$2004,0)),IFERROR(INDEX('MASTER BAHAN'!$F$5:$F$204,MATCH(C85,'MASTER BAHAN'!$B$5:$B$204,0)),0))</f>
        <v>0</v>
      </c>
      <c r="J85" s="20">
        <f>IF(C85="",0,G85*H85*(1+I85))</f>
        <v>0</v>
      </c>
    </row>
    <row r="86" spans="1:10">
      <c r="A86" s="18">
        <v>69</v>
      </c>
      <c r="B86" s="38" t="str">
        <f>IFERROR(INDEX('RESEP PRODUK'!$D$5:$D$2004,MATCH(MATCH($B$8,'MASTER PRODUK'!$B$5:$B$204,0)*1000+$A86,'RESEP PRODUK'!$A$5:$A$2004,0)),"")</f>
        <v/>
      </c>
      <c r="C86" s="38" t="str">
        <f>IFERROR(INDEX('RESEP PRODUK'!$E$5:$E$2004,MATCH(MATCH($B$8,'MASTER PRODUK'!$B$5:$B$204,0)*1000+$A86,'RESEP PRODUK'!$A$5:$A$2004,0)),"")</f>
        <v/>
      </c>
      <c r="D86" s="18" t="str">
        <f>IFERROR(INDEX('MASTER BAHAN'!$D$5:$D$204,MATCH(C86,'MASTER BAHAN'!$B$5:$B$204,0)),"")</f>
        <v/>
      </c>
      <c r="E86" s="18" t="str">
        <f>IFERROR(INDEX('RESEP PRODUK'!$F$5:$F$2004,MATCH(MATCH($B$8,'MASTER PRODUK'!$B$5:$B$204,0)*1000+$A86,'RESEP PRODUK'!$A$5:$A$2004,0)),"")</f>
        <v/>
      </c>
      <c r="F86" s="19">
        <f>IFERROR(INDEX('RESEP PRODUK'!$G$5:$G$2004,MATCH(MATCH($B$8,'MASTER PRODUK'!$B$5:$B$204,0)*1000+$A86,'RESEP PRODUK'!$A$5:$A$2004,0)),0)</f>
        <v>0</v>
      </c>
      <c r="G86" s="19">
        <f>IF(E86="m²",$B$13*F86,IF(E86="keliling",$B$14*F86,IF(E86="tinggi cm",$B$11*$B$9*F86,IF(E86="unit",$B$9*F86,IF(E86="tetap",F86,0)))))</f>
        <v>0</v>
      </c>
      <c r="H86" s="9">
        <f>IFERROR(INDEX('MASTER BAHAN'!$E$5:$E$204,MATCH(C86,'MASTER BAHAN'!$B$5:$B$204,0)),0)</f>
        <v>0</v>
      </c>
      <c r="I86" s="10">
        <f>IFERROR(INDEX('RESEP PRODUK'!$H$5:$H$2004,MATCH(MATCH($B$8,'MASTER PRODUK'!$B$5:$B$204,0)*1000+$A86,'RESEP PRODUK'!$A$5:$A$2004,0)),IFERROR(INDEX('MASTER BAHAN'!$F$5:$F$204,MATCH(C86,'MASTER BAHAN'!$B$5:$B$204,0)),0))</f>
        <v>0</v>
      </c>
      <c r="J86" s="20">
        <f>IF(C86="",0,G86*H86*(1+I86))</f>
        <v>0</v>
      </c>
    </row>
    <row r="87" spans="1:10">
      <c r="A87" s="18">
        <v>70</v>
      </c>
      <c r="B87" s="38" t="str">
        <f>IFERROR(INDEX('RESEP PRODUK'!$D$5:$D$2004,MATCH(MATCH($B$8,'MASTER PRODUK'!$B$5:$B$204,0)*1000+$A87,'RESEP PRODUK'!$A$5:$A$2004,0)),"")</f>
        <v/>
      </c>
      <c r="C87" s="38" t="str">
        <f>IFERROR(INDEX('RESEP PRODUK'!$E$5:$E$2004,MATCH(MATCH($B$8,'MASTER PRODUK'!$B$5:$B$204,0)*1000+$A87,'RESEP PRODUK'!$A$5:$A$2004,0)),"")</f>
        <v/>
      </c>
      <c r="D87" s="18" t="str">
        <f>IFERROR(INDEX('MASTER BAHAN'!$D$5:$D$204,MATCH(C87,'MASTER BAHAN'!$B$5:$B$204,0)),"")</f>
        <v/>
      </c>
      <c r="E87" s="18" t="str">
        <f>IFERROR(INDEX('RESEP PRODUK'!$F$5:$F$2004,MATCH(MATCH($B$8,'MASTER PRODUK'!$B$5:$B$204,0)*1000+$A87,'RESEP PRODUK'!$A$5:$A$2004,0)),"")</f>
        <v/>
      </c>
      <c r="F87" s="19">
        <f>IFERROR(INDEX('RESEP PRODUK'!$G$5:$G$2004,MATCH(MATCH($B$8,'MASTER PRODUK'!$B$5:$B$204,0)*1000+$A87,'RESEP PRODUK'!$A$5:$A$2004,0)),0)</f>
        <v>0</v>
      </c>
      <c r="G87" s="19">
        <f>IF(E87="m²",$B$13*F87,IF(E87="keliling",$B$14*F87,IF(E87="tinggi cm",$B$11*$B$9*F87,IF(E87="unit",$B$9*F87,IF(E87="tetap",F87,0)))))</f>
        <v>0</v>
      </c>
      <c r="H87" s="9">
        <f>IFERROR(INDEX('MASTER BAHAN'!$E$5:$E$204,MATCH(C87,'MASTER BAHAN'!$B$5:$B$204,0)),0)</f>
        <v>0</v>
      </c>
      <c r="I87" s="10">
        <f>IFERROR(INDEX('RESEP PRODUK'!$H$5:$H$2004,MATCH(MATCH($B$8,'MASTER PRODUK'!$B$5:$B$204,0)*1000+$A87,'RESEP PRODUK'!$A$5:$A$2004,0)),IFERROR(INDEX('MASTER BAHAN'!$F$5:$F$204,MATCH(C87,'MASTER BAHAN'!$B$5:$B$204,0)),0))</f>
        <v>0</v>
      </c>
      <c r="J87" s="20">
        <f>IF(C87="",0,G87*H87*(1+I87))</f>
        <v>0</v>
      </c>
    </row>
    <row r="88" spans="1:10">
      <c r="A88" s="18">
        <v>71</v>
      </c>
      <c r="B88" s="38" t="str">
        <f>IFERROR(INDEX('RESEP PRODUK'!$D$5:$D$2004,MATCH(MATCH($B$8,'MASTER PRODUK'!$B$5:$B$204,0)*1000+$A88,'RESEP PRODUK'!$A$5:$A$2004,0)),"")</f>
        <v/>
      </c>
      <c r="C88" s="38" t="str">
        <f>IFERROR(INDEX('RESEP PRODUK'!$E$5:$E$2004,MATCH(MATCH($B$8,'MASTER PRODUK'!$B$5:$B$204,0)*1000+$A88,'RESEP PRODUK'!$A$5:$A$2004,0)),"")</f>
        <v/>
      </c>
      <c r="D88" s="18" t="str">
        <f>IFERROR(INDEX('MASTER BAHAN'!$D$5:$D$204,MATCH(C88,'MASTER BAHAN'!$B$5:$B$204,0)),"")</f>
        <v/>
      </c>
      <c r="E88" s="18" t="str">
        <f>IFERROR(INDEX('RESEP PRODUK'!$F$5:$F$2004,MATCH(MATCH($B$8,'MASTER PRODUK'!$B$5:$B$204,0)*1000+$A88,'RESEP PRODUK'!$A$5:$A$2004,0)),"")</f>
        <v/>
      </c>
      <c r="F88" s="19">
        <f>IFERROR(INDEX('RESEP PRODUK'!$G$5:$G$2004,MATCH(MATCH($B$8,'MASTER PRODUK'!$B$5:$B$204,0)*1000+$A88,'RESEP PRODUK'!$A$5:$A$2004,0)),0)</f>
        <v>0</v>
      </c>
      <c r="G88" s="19">
        <f>IF(E88="m²",$B$13*F88,IF(E88="keliling",$B$14*F88,IF(E88="tinggi cm",$B$11*$B$9*F88,IF(E88="unit",$B$9*F88,IF(E88="tetap",F88,0)))))</f>
        <v>0</v>
      </c>
      <c r="H88" s="9">
        <f>IFERROR(INDEX('MASTER BAHAN'!$E$5:$E$204,MATCH(C88,'MASTER BAHAN'!$B$5:$B$204,0)),0)</f>
        <v>0</v>
      </c>
      <c r="I88" s="10">
        <f>IFERROR(INDEX('RESEP PRODUK'!$H$5:$H$2004,MATCH(MATCH($B$8,'MASTER PRODUK'!$B$5:$B$204,0)*1000+$A88,'RESEP PRODUK'!$A$5:$A$2004,0)),IFERROR(INDEX('MASTER BAHAN'!$F$5:$F$204,MATCH(C88,'MASTER BAHAN'!$B$5:$B$204,0)),0))</f>
        <v>0</v>
      </c>
      <c r="J88" s="20">
        <f>IF(C88="",0,G88*H88*(1+I88))</f>
        <v>0</v>
      </c>
    </row>
    <row r="89" spans="1:10">
      <c r="A89" s="18">
        <v>72</v>
      </c>
      <c r="B89" s="38" t="str">
        <f>IFERROR(INDEX('RESEP PRODUK'!$D$5:$D$2004,MATCH(MATCH($B$8,'MASTER PRODUK'!$B$5:$B$204,0)*1000+$A89,'RESEP PRODUK'!$A$5:$A$2004,0)),"")</f>
        <v/>
      </c>
      <c r="C89" s="38" t="str">
        <f>IFERROR(INDEX('RESEP PRODUK'!$E$5:$E$2004,MATCH(MATCH($B$8,'MASTER PRODUK'!$B$5:$B$204,0)*1000+$A89,'RESEP PRODUK'!$A$5:$A$2004,0)),"")</f>
        <v/>
      </c>
      <c r="D89" s="18" t="str">
        <f>IFERROR(INDEX('MASTER BAHAN'!$D$5:$D$204,MATCH(C89,'MASTER BAHAN'!$B$5:$B$204,0)),"")</f>
        <v/>
      </c>
      <c r="E89" s="18" t="str">
        <f>IFERROR(INDEX('RESEP PRODUK'!$F$5:$F$2004,MATCH(MATCH($B$8,'MASTER PRODUK'!$B$5:$B$204,0)*1000+$A89,'RESEP PRODUK'!$A$5:$A$2004,0)),"")</f>
        <v/>
      </c>
      <c r="F89" s="19">
        <f>IFERROR(INDEX('RESEP PRODUK'!$G$5:$G$2004,MATCH(MATCH($B$8,'MASTER PRODUK'!$B$5:$B$204,0)*1000+$A89,'RESEP PRODUK'!$A$5:$A$2004,0)),0)</f>
        <v>0</v>
      </c>
      <c r="G89" s="19">
        <f>IF(E89="m²",$B$13*F89,IF(E89="keliling",$B$14*F89,IF(E89="tinggi cm",$B$11*$B$9*F89,IF(E89="unit",$B$9*F89,IF(E89="tetap",F89,0)))))</f>
        <v>0</v>
      </c>
      <c r="H89" s="9">
        <f>IFERROR(INDEX('MASTER BAHAN'!$E$5:$E$204,MATCH(C89,'MASTER BAHAN'!$B$5:$B$204,0)),0)</f>
        <v>0</v>
      </c>
      <c r="I89" s="10">
        <f>IFERROR(INDEX('RESEP PRODUK'!$H$5:$H$2004,MATCH(MATCH($B$8,'MASTER PRODUK'!$B$5:$B$204,0)*1000+$A89,'RESEP PRODUK'!$A$5:$A$2004,0)),IFERROR(INDEX('MASTER BAHAN'!$F$5:$F$204,MATCH(C89,'MASTER BAHAN'!$B$5:$B$204,0)),0))</f>
        <v>0</v>
      </c>
      <c r="J89" s="20">
        <f>IF(C89="",0,G89*H89*(1+I89))</f>
        <v>0</v>
      </c>
    </row>
    <row r="90" spans="1:10">
      <c r="A90" s="18">
        <v>73</v>
      </c>
      <c r="B90" s="38" t="str">
        <f>IFERROR(INDEX('RESEP PRODUK'!$D$5:$D$2004,MATCH(MATCH($B$8,'MASTER PRODUK'!$B$5:$B$204,0)*1000+$A90,'RESEP PRODUK'!$A$5:$A$2004,0)),"")</f>
        <v/>
      </c>
      <c r="C90" s="38" t="str">
        <f>IFERROR(INDEX('RESEP PRODUK'!$E$5:$E$2004,MATCH(MATCH($B$8,'MASTER PRODUK'!$B$5:$B$204,0)*1000+$A90,'RESEP PRODUK'!$A$5:$A$2004,0)),"")</f>
        <v/>
      </c>
      <c r="D90" s="18" t="str">
        <f>IFERROR(INDEX('MASTER BAHAN'!$D$5:$D$204,MATCH(C90,'MASTER BAHAN'!$B$5:$B$204,0)),"")</f>
        <v/>
      </c>
      <c r="E90" s="18" t="str">
        <f>IFERROR(INDEX('RESEP PRODUK'!$F$5:$F$2004,MATCH(MATCH($B$8,'MASTER PRODUK'!$B$5:$B$204,0)*1000+$A90,'RESEP PRODUK'!$A$5:$A$2004,0)),"")</f>
        <v/>
      </c>
      <c r="F90" s="19">
        <f>IFERROR(INDEX('RESEP PRODUK'!$G$5:$G$2004,MATCH(MATCH($B$8,'MASTER PRODUK'!$B$5:$B$204,0)*1000+$A90,'RESEP PRODUK'!$A$5:$A$2004,0)),0)</f>
        <v>0</v>
      </c>
      <c r="G90" s="19">
        <f>IF(E90="m²",$B$13*F90,IF(E90="keliling",$B$14*F90,IF(E90="tinggi cm",$B$11*$B$9*F90,IF(E90="unit",$B$9*F90,IF(E90="tetap",F90,0)))))</f>
        <v>0</v>
      </c>
      <c r="H90" s="9">
        <f>IFERROR(INDEX('MASTER BAHAN'!$E$5:$E$204,MATCH(C90,'MASTER BAHAN'!$B$5:$B$204,0)),0)</f>
        <v>0</v>
      </c>
      <c r="I90" s="10">
        <f>IFERROR(INDEX('RESEP PRODUK'!$H$5:$H$2004,MATCH(MATCH($B$8,'MASTER PRODUK'!$B$5:$B$204,0)*1000+$A90,'RESEP PRODUK'!$A$5:$A$2004,0)),IFERROR(INDEX('MASTER BAHAN'!$F$5:$F$204,MATCH(C90,'MASTER BAHAN'!$B$5:$B$204,0)),0))</f>
        <v>0</v>
      </c>
      <c r="J90" s="20">
        <f>IF(C90="",0,G90*H90*(1+I90))</f>
        <v>0</v>
      </c>
    </row>
    <row r="91" spans="1:10">
      <c r="A91" s="18">
        <v>74</v>
      </c>
      <c r="B91" s="38" t="str">
        <f>IFERROR(INDEX('RESEP PRODUK'!$D$5:$D$2004,MATCH(MATCH($B$8,'MASTER PRODUK'!$B$5:$B$204,0)*1000+$A91,'RESEP PRODUK'!$A$5:$A$2004,0)),"")</f>
        <v/>
      </c>
      <c r="C91" s="38" t="str">
        <f>IFERROR(INDEX('RESEP PRODUK'!$E$5:$E$2004,MATCH(MATCH($B$8,'MASTER PRODUK'!$B$5:$B$204,0)*1000+$A91,'RESEP PRODUK'!$A$5:$A$2004,0)),"")</f>
        <v/>
      </c>
      <c r="D91" s="18" t="str">
        <f>IFERROR(INDEX('MASTER BAHAN'!$D$5:$D$204,MATCH(C91,'MASTER BAHAN'!$B$5:$B$204,0)),"")</f>
        <v/>
      </c>
      <c r="E91" s="18" t="str">
        <f>IFERROR(INDEX('RESEP PRODUK'!$F$5:$F$2004,MATCH(MATCH($B$8,'MASTER PRODUK'!$B$5:$B$204,0)*1000+$A91,'RESEP PRODUK'!$A$5:$A$2004,0)),"")</f>
        <v/>
      </c>
      <c r="F91" s="19">
        <f>IFERROR(INDEX('RESEP PRODUK'!$G$5:$G$2004,MATCH(MATCH($B$8,'MASTER PRODUK'!$B$5:$B$204,0)*1000+$A91,'RESEP PRODUK'!$A$5:$A$2004,0)),0)</f>
        <v>0</v>
      </c>
      <c r="G91" s="19">
        <f>IF(E91="m²",$B$13*F91,IF(E91="keliling",$B$14*F91,IF(E91="tinggi cm",$B$11*$B$9*F91,IF(E91="unit",$B$9*F91,IF(E91="tetap",F91,0)))))</f>
        <v>0</v>
      </c>
      <c r="H91" s="9">
        <f>IFERROR(INDEX('MASTER BAHAN'!$E$5:$E$204,MATCH(C91,'MASTER BAHAN'!$B$5:$B$204,0)),0)</f>
        <v>0</v>
      </c>
      <c r="I91" s="10">
        <f>IFERROR(INDEX('RESEP PRODUK'!$H$5:$H$2004,MATCH(MATCH($B$8,'MASTER PRODUK'!$B$5:$B$204,0)*1000+$A91,'RESEP PRODUK'!$A$5:$A$2004,0)),IFERROR(INDEX('MASTER BAHAN'!$F$5:$F$204,MATCH(C91,'MASTER BAHAN'!$B$5:$B$204,0)),0))</f>
        <v>0</v>
      </c>
      <c r="J91" s="20">
        <f>IF(C91="",0,G91*H91*(1+I91))</f>
        <v>0</v>
      </c>
    </row>
    <row r="92" spans="1:10">
      <c r="A92" s="18">
        <v>75</v>
      </c>
      <c r="B92" s="38" t="str">
        <f>IFERROR(INDEX('RESEP PRODUK'!$D$5:$D$2004,MATCH(MATCH($B$8,'MASTER PRODUK'!$B$5:$B$204,0)*1000+$A92,'RESEP PRODUK'!$A$5:$A$2004,0)),"")</f>
        <v/>
      </c>
      <c r="C92" s="38" t="str">
        <f>IFERROR(INDEX('RESEP PRODUK'!$E$5:$E$2004,MATCH(MATCH($B$8,'MASTER PRODUK'!$B$5:$B$204,0)*1000+$A92,'RESEP PRODUK'!$A$5:$A$2004,0)),"")</f>
        <v/>
      </c>
      <c r="D92" s="18" t="str">
        <f>IFERROR(INDEX('MASTER BAHAN'!$D$5:$D$204,MATCH(C92,'MASTER BAHAN'!$B$5:$B$204,0)),"")</f>
        <v/>
      </c>
      <c r="E92" s="18" t="str">
        <f>IFERROR(INDEX('RESEP PRODUK'!$F$5:$F$2004,MATCH(MATCH($B$8,'MASTER PRODUK'!$B$5:$B$204,0)*1000+$A92,'RESEP PRODUK'!$A$5:$A$2004,0)),"")</f>
        <v/>
      </c>
      <c r="F92" s="19">
        <f>IFERROR(INDEX('RESEP PRODUK'!$G$5:$G$2004,MATCH(MATCH($B$8,'MASTER PRODUK'!$B$5:$B$204,0)*1000+$A92,'RESEP PRODUK'!$A$5:$A$2004,0)),0)</f>
        <v>0</v>
      </c>
      <c r="G92" s="19">
        <f>IF(E92="m²",$B$13*F92,IF(E92="keliling",$B$14*F92,IF(E92="tinggi cm",$B$11*$B$9*F92,IF(E92="unit",$B$9*F92,IF(E92="tetap",F92,0)))))</f>
        <v>0</v>
      </c>
      <c r="H92" s="9">
        <f>IFERROR(INDEX('MASTER BAHAN'!$E$5:$E$204,MATCH(C92,'MASTER BAHAN'!$B$5:$B$204,0)),0)</f>
        <v>0</v>
      </c>
      <c r="I92" s="10">
        <f>IFERROR(INDEX('RESEP PRODUK'!$H$5:$H$2004,MATCH(MATCH($B$8,'MASTER PRODUK'!$B$5:$B$204,0)*1000+$A92,'RESEP PRODUK'!$A$5:$A$2004,0)),IFERROR(INDEX('MASTER BAHAN'!$F$5:$F$204,MATCH(C92,'MASTER BAHAN'!$B$5:$B$204,0)),0))</f>
        <v>0</v>
      </c>
      <c r="J92" s="20">
        <f>IF(C92="",0,G92*H92*(1+I92))</f>
        <v>0</v>
      </c>
    </row>
    <row r="93" spans="1:10">
      <c r="A93" s="18">
        <v>76</v>
      </c>
      <c r="B93" s="38" t="str">
        <f>IFERROR(INDEX('RESEP PRODUK'!$D$5:$D$2004,MATCH(MATCH($B$8,'MASTER PRODUK'!$B$5:$B$204,0)*1000+$A93,'RESEP PRODUK'!$A$5:$A$2004,0)),"")</f>
        <v/>
      </c>
      <c r="C93" s="38" t="str">
        <f>IFERROR(INDEX('RESEP PRODUK'!$E$5:$E$2004,MATCH(MATCH($B$8,'MASTER PRODUK'!$B$5:$B$204,0)*1000+$A93,'RESEP PRODUK'!$A$5:$A$2004,0)),"")</f>
        <v/>
      </c>
      <c r="D93" s="18" t="str">
        <f>IFERROR(INDEX('MASTER BAHAN'!$D$5:$D$204,MATCH(C93,'MASTER BAHAN'!$B$5:$B$204,0)),"")</f>
        <v/>
      </c>
      <c r="E93" s="18" t="str">
        <f>IFERROR(INDEX('RESEP PRODUK'!$F$5:$F$2004,MATCH(MATCH($B$8,'MASTER PRODUK'!$B$5:$B$204,0)*1000+$A93,'RESEP PRODUK'!$A$5:$A$2004,0)),"")</f>
        <v/>
      </c>
      <c r="F93" s="19">
        <f>IFERROR(INDEX('RESEP PRODUK'!$G$5:$G$2004,MATCH(MATCH($B$8,'MASTER PRODUK'!$B$5:$B$204,0)*1000+$A93,'RESEP PRODUK'!$A$5:$A$2004,0)),0)</f>
        <v>0</v>
      </c>
      <c r="G93" s="19">
        <f>IF(E93="m²",$B$13*F93,IF(E93="keliling",$B$14*F93,IF(E93="tinggi cm",$B$11*$B$9*F93,IF(E93="unit",$B$9*F93,IF(E93="tetap",F93,0)))))</f>
        <v>0</v>
      </c>
      <c r="H93" s="9">
        <f>IFERROR(INDEX('MASTER BAHAN'!$E$5:$E$204,MATCH(C93,'MASTER BAHAN'!$B$5:$B$204,0)),0)</f>
        <v>0</v>
      </c>
      <c r="I93" s="10">
        <f>IFERROR(INDEX('RESEP PRODUK'!$H$5:$H$2004,MATCH(MATCH($B$8,'MASTER PRODUK'!$B$5:$B$204,0)*1000+$A93,'RESEP PRODUK'!$A$5:$A$2004,0)),IFERROR(INDEX('MASTER BAHAN'!$F$5:$F$204,MATCH(C93,'MASTER BAHAN'!$B$5:$B$204,0)),0))</f>
        <v>0</v>
      </c>
      <c r="J93" s="20">
        <f>IF(C93="",0,G93*H93*(1+I93))</f>
        <v>0</v>
      </c>
    </row>
    <row r="94" spans="1:10">
      <c r="A94" s="18">
        <v>77</v>
      </c>
      <c r="B94" s="38" t="str">
        <f>IFERROR(INDEX('RESEP PRODUK'!$D$5:$D$2004,MATCH(MATCH($B$8,'MASTER PRODUK'!$B$5:$B$204,0)*1000+$A94,'RESEP PRODUK'!$A$5:$A$2004,0)),"")</f>
        <v/>
      </c>
      <c r="C94" s="38" t="str">
        <f>IFERROR(INDEX('RESEP PRODUK'!$E$5:$E$2004,MATCH(MATCH($B$8,'MASTER PRODUK'!$B$5:$B$204,0)*1000+$A94,'RESEP PRODUK'!$A$5:$A$2004,0)),"")</f>
        <v/>
      </c>
      <c r="D94" s="18" t="str">
        <f>IFERROR(INDEX('MASTER BAHAN'!$D$5:$D$204,MATCH(C94,'MASTER BAHAN'!$B$5:$B$204,0)),"")</f>
        <v/>
      </c>
      <c r="E94" s="18" t="str">
        <f>IFERROR(INDEX('RESEP PRODUK'!$F$5:$F$2004,MATCH(MATCH($B$8,'MASTER PRODUK'!$B$5:$B$204,0)*1000+$A94,'RESEP PRODUK'!$A$5:$A$2004,0)),"")</f>
        <v/>
      </c>
      <c r="F94" s="19">
        <f>IFERROR(INDEX('RESEP PRODUK'!$G$5:$G$2004,MATCH(MATCH($B$8,'MASTER PRODUK'!$B$5:$B$204,0)*1000+$A94,'RESEP PRODUK'!$A$5:$A$2004,0)),0)</f>
        <v>0</v>
      </c>
      <c r="G94" s="19">
        <f>IF(E94="m²",$B$13*F94,IF(E94="keliling",$B$14*F94,IF(E94="tinggi cm",$B$11*$B$9*F94,IF(E94="unit",$B$9*F94,IF(E94="tetap",F94,0)))))</f>
        <v>0</v>
      </c>
      <c r="H94" s="9">
        <f>IFERROR(INDEX('MASTER BAHAN'!$E$5:$E$204,MATCH(C94,'MASTER BAHAN'!$B$5:$B$204,0)),0)</f>
        <v>0</v>
      </c>
      <c r="I94" s="10">
        <f>IFERROR(INDEX('RESEP PRODUK'!$H$5:$H$2004,MATCH(MATCH($B$8,'MASTER PRODUK'!$B$5:$B$204,0)*1000+$A94,'RESEP PRODUK'!$A$5:$A$2004,0)),IFERROR(INDEX('MASTER BAHAN'!$F$5:$F$204,MATCH(C94,'MASTER BAHAN'!$B$5:$B$204,0)),0))</f>
        <v>0</v>
      </c>
      <c r="J94" s="20">
        <f>IF(C94="",0,G94*H94*(1+I94))</f>
        <v>0</v>
      </c>
    </row>
    <row r="95" spans="1:10">
      <c r="A95" s="18">
        <v>78</v>
      </c>
      <c r="B95" s="38" t="str">
        <f>IFERROR(INDEX('RESEP PRODUK'!$D$5:$D$2004,MATCH(MATCH($B$8,'MASTER PRODUK'!$B$5:$B$204,0)*1000+$A95,'RESEP PRODUK'!$A$5:$A$2004,0)),"")</f>
        <v/>
      </c>
      <c r="C95" s="38" t="str">
        <f>IFERROR(INDEX('RESEP PRODUK'!$E$5:$E$2004,MATCH(MATCH($B$8,'MASTER PRODUK'!$B$5:$B$204,0)*1000+$A95,'RESEP PRODUK'!$A$5:$A$2004,0)),"")</f>
        <v/>
      </c>
      <c r="D95" s="18" t="str">
        <f>IFERROR(INDEX('MASTER BAHAN'!$D$5:$D$204,MATCH(C95,'MASTER BAHAN'!$B$5:$B$204,0)),"")</f>
        <v/>
      </c>
      <c r="E95" s="18" t="str">
        <f>IFERROR(INDEX('RESEP PRODUK'!$F$5:$F$2004,MATCH(MATCH($B$8,'MASTER PRODUK'!$B$5:$B$204,0)*1000+$A95,'RESEP PRODUK'!$A$5:$A$2004,0)),"")</f>
        <v/>
      </c>
      <c r="F95" s="19">
        <f>IFERROR(INDEX('RESEP PRODUK'!$G$5:$G$2004,MATCH(MATCH($B$8,'MASTER PRODUK'!$B$5:$B$204,0)*1000+$A95,'RESEP PRODUK'!$A$5:$A$2004,0)),0)</f>
        <v>0</v>
      </c>
      <c r="G95" s="19">
        <f>IF(E95="m²",$B$13*F95,IF(E95="keliling",$B$14*F95,IF(E95="tinggi cm",$B$11*$B$9*F95,IF(E95="unit",$B$9*F95,IF(E95="tetap",F95,0)))))</f>
        <v>0</v>
      </c>
      <c r="H95" s="9">
        <f>IFERROR(INDEX('MASTER BAHAN'!$E$5:$E$204,MATCH(C95,'MASTER BAHAN'!$B$5:$B$204,0)),0)</f>
        <v>0</v>
      </c>
      <c r="I95" s="10">
        <f>IFERROR(INDEX('RESEP PRODUK'!$H$5:$H$2004,MATCH(MATCH($B$8,'MASTER PRODUK'!$B$5:$B$204,0)*1000+$A95,'RESEP PRODUK'!$A$5:$A$2004,0)),IFERROR(INDEX('MASTER BAHAN'!$F$5:$F$204,MATCH(C95,'MASTER BAHAN'!$B$5:$B$204,0)),0))</f>
        <v>0</v>
      </c>
      <c r="J95" s="20">
        <f>IF(C95="",0,G95*H95*(1+I95))</f>
        <v>0</v>
      </c>
    </row>
    <row r="96" spans="1:10">
      <c r="A96" s="18">
        <v>79</v>
      </c>
      <c r="B96" s="38" t="str">
        <f>IFERROR(INDEX('RESEP PRODUK'!$D$5:$D$2004,MATCH(MATCH($B$8,'MASTER PRODUK'!$B$5:$B$204,0)*1000+$A96,'RESEP PRODUK'!$A$5:$A$2004,0)),"")</f>
        <v/>
      </c>
      <c r="C96" s="38" t="str">
        <f>IFERROR(INDEX('RESEP PRODUK'!$E$5:$E$2004,MATCH(MATCH($B$8,'MASTER PRODUK'!$B$5:$B$204,0)*1000+$A96,'RESEP PRODUK'!$A$5:$A$2004,0)),"")</f>
        <v/>
      </c>
      <c r="D96" s="18" t="str">
        <f>IFERROR(INDEX('MASTER BAHAN'!$D$5:$D$204,MATCH(C96,'MASTER BAHAN'!$B$5:$B$204,0)),"")</f>
        <v/>
      </c>
      <c r="E96" s="18" t="str">
        <f>IFERROR(INDEX('RESEP PRODUK'!$F$5:$F$2004,MATCH(MATCH($B$8,'MASTER PRODUK'!$B$5:$B$204,0)*1000+$A96,'RESEP PRODUK'!$A$5:$A$2004,0)),"")</f>
        <v/>
      </c>
      <c r="F96" s="19">
        <f>IFERROR(INDEX('RESEP PRODUK'!$G$5:$G$2004,MATCH(MATCH($B$8,'MASTER PRODUK'!$B$5:$B$204,0)*1000+$A96,'RESEP PRODUK'!$A$5:$A$2004,0)),0)</f>
        <v>0</v>
      </c>
      <c r="G96" s="19">
        <f>IF(E96="m²",$B$13*F96,IF(E96="keliling",$B$14*F96,IF(E96="tinggi cm",$B$11*$B$9*F96,IF(E96="unit",$B$9*F96,IF(E96="tetap",F96,0)))))</f>
        <v>0</v>
      </c>
      <c r="H96" s="9">
        <f>IFERROR(INDEX('MASTER BAHAN'!$E$5:$E$204,MATCH(C96,'MASTER BAHAN'!$B$5:$B$204,0)),0)</f>
        <v>0</v>
      </c>
      <c r="I96" s="10">
        <f>IFERROR(INDEX('RESEP PRODUK'!$H$5:$H$2004,MATCH(MATCH($B$8,'MASTER PRODUK'!$B$5:$B$204,0)*1000+$A96,'RESEP PRODUK'!$A$5:$A$2004,0)),IFERROR(INDEX('MASTER BAHAN'!$F$5:$F$204,MATCH(C96,'MASTER BAHAN'!$B$5:$B$204,0)),0))</f>
        <v>0</v>
      </c>
      <c r="J96" s="20">
        <f>IF(C96="",0,G96*H96*(1+I96))</f>
        <v>0</v>
      </c>
    </row>
    <row r="97" spans="1:10">
      <c r="A97" s="18">
        <v>80</v>
      </c>
      <c r="B97" s="38" t="str">
        <f>IFERROR(INDEX('RESEP PRODUK'!$D$5:$D$2004,MATCH(MATCH($B$8,'MASTER PRODUK'!$B$5:$B$204,0)*1000+$A97,'RESEP PRODUK'!$A$5:$A$2004,0)),"")</f>
        <v/>
      </c>
      <c r="C97" s="38" t="str">
        <f>IFERROR(INDEX('RESEP PRODUK'!$E$5:$E$2004,MATCH(MATCH($B$8,'MASTER PRODUK'!$B$5:$B$204,0)*1000+$A97,'RESEP PRODUK'!$A$5:$A$2004,0)),"")</f>
        <v/>
      </c>
      <c r="D97" s="18" t="str">
        <f>IFERROR(INDEX('MASTER BAHAN'!$D$5:$D$204,MATCH(C97,'MASTER BAHAN'!$B$5:$B$204,0)),"")</f>
        <v/>
      </c>
      <c r="E97" s="18" t="str">
        <f>IFERROR(INDEX('RESEP PRODUK'!$F$5:$F$2004,MATCH(MATCH($B$8,'MASTER PRODUK'!$B$5:$B$204,0)*1000+$A97,'RESEP PRODUK'!$A$5:$A$2004,0)),"")</f>
        <v/>
      </c>
      <c r="F97" s="19">
        <f>IFERROR(INDEX('RESEP PRODUK'!$G$5:$G$2004,MATCH(MATCH($B$8,'MASTER PRODUK'!$B$5:$B$204,0)*1000+$A97,'RESEP PRODUK'!$A$5:$A$2004,0)),0)</f>
        <v>0</v>
      </c>
      <c r="G97" s="19">
        <f>IF(E97="m²",$B$13*F97,IF(E97="keliling",$B$14*F97,IF(E97="tinggi cm",$B$11*$B$9*F97,IF(E97="unit",$B$9*F97,IF(E97="tetap",F97,0)))))</f>
        <v>0</v>
      </c>
      <c r="H97" s="9">
        <f>IFERROR(INDEX('MASTER BAHAN'!$E$5:$E$204,MATCH(C97,'MASTER BAHAN'!$B$5:$B$204,0)),0)</f>
        <v>0</v>
      </c>
      <c r="I97" s="10">
        <f>IFERROR(INDEX('RESEP PRODUK'!$H$5:$H$2004,MATCH(MATCH($B$8,'MASTER PRODUK'!$B$5:$B$204,0)*1000+$A97,'RESEP PRODUK'!$A$5:$A$2004,0)),IFERROR(INDEX('MASTER BAHAN'!$F$5:$F$204,MATCH(C97,'MASTER BAHAN'!$B$5:$B$204,0)),0))</f>
        <v>0</v>
      </c>
      <c r="J97" s="20">
        <f>IF(C97="",0,G97*H97*(1+I97))</f>
        <v>0</v>
      </c>
    </row>
    <row r="98" spans="1:10">
      <c r="A98" s="18">
        <v>81</v>
      </c>
      <c r="B98" s="38" t="str">
        <f>IFERROR(INDEX('RESEP PRODUK'!$D$5:$D$2004,MATCH(MATCH($B$8,'MASTER PRODUK'!$B$5:$B$204,0)*1000+$A98,'RESEP PRODUK'!$A$5:$A$2004,0)),"")</f>
        <v/>
      </c>
      <c r="C98" s="38" t="str">
        <f>IFERROR(INDEX('RESEP PRODUK'!$E$5:$E$2004,MATCH(MATCH($B$8,'MASTER PRODUK'!$B$5:$B$204,0)*1000+$A98,'RESEP PRODUK'!$A$5:$A$2004,0)),"")</f>
        <v/>
      </c>
      <c r="D98" s="18" t="str">
        <f>IFERROR(INDEX('MASTER BAHAN'!$D$5:$D$204,MATCH(C98,'MASTER BAHAN'!$B$5:$B$204,0)),"")</f>
        <v/>
      </c>
      <c r="E98" s="18" t="str">
        <f>IFERROR(INDEX('RESEP PRODUK'!$F$5:$F$2004,MATCH(MATCH($B$8,'MASTER PRODUK'!$B$5:$B$204,0)*1000+$A98,'RESEP PRODUK'!$A$5:$A$2004,0)),"")</f>
        <v/>
      </c>
      <c r="F98" s="19">
        <f>IFERROR(INDEX('RESEP PRODUK'!$G$5:$G$2004,MATCH(MATCH($B$8,'MASTER PRODUK'!$B$5:$B$204,0)*1000+$A98,'RESEP PRODUK'!$A$5:$A$2004,0)),0)</f>
        <v>0</v>
      </c>
      <c r="G98" s="19">
        <f>IF(E98="m²",$B$13*F98,IF(E98="keliling",$B$14*F98,IF(E98="tinggi cm",$B$11*$B$9*F98,IF(E98="unit",$B$9*F98,IF(E98="tetap",F98,0)))))</f>
        <v>0</v>
      </c>
      <c r="H98" s="9">
        <f>IFERROR(INDEX('MASTER BAHAN'!$E$5:$E$204,MATCH(C98,'MASTER BAHAN'!$B$5:$B$204,0)),0)</f>
        <v>0</v>
      </c>
      <c r="I98" s="10">
        <f>IFERROR(INDEX('RESEP PRODUK'!$H$5:$H$2004,MATCH(MATCH($B$8,'MASTER PRODUK'!$B$5:$B$204,0)*1000+$A98,'RESEP PRODUK'!$A$5:$A$2004,0)),IFERROR(INDEX('MASTER BAHAN'!$F$5:$F$204,MATCH(C98,'MASTER BAHAN'!$B$5:$B$204,0)),0))</f>
        <v>0</v>
      </c>
      <c r="J98" s="20">
        <f>IF(C98="",0,G98*H98*(1+I98))</f>
        <v>0</v>
      </c>
    </row>
    <row r="99" spans="1:10">
      <c r="A99" s="18">
        <v>82</v>
      </c>
      <c r="B99" s="38" t="str">
        <f>IFERROR(INDEX('RESEP PRODUK'!$D$5:$D$2004,MATCH(MATCH($B$8,'MASTER PRODUK'!$B$5:$B$204,0)*1000+$A99,'RESEP PRODUK'!$A$5:$A$2004,0)),"")</f>
        <v/>
      </c>
      <c r="C99" s="38" t="str">
        <f>IFERROR(INDEX('RESEP PRODUK'!$E$5:$E$2004,MATCH(MATCH($B$8,'MASTER PRODUK'!$B$5:$B$204,0)*1000+$A99,'RESEP PRODUK'!$A$5:$A$2004,0)),"")</f>
        <v/>
      </c>
      <c r="D99" s="18" t="str">
        <f>IFERROR(INDEX('MASTER BAHAN'!$D$5:$D$204,MATCH(C99,'MASTER BAHAN'!$B$5:$B$204,0)),"")</f>
        <v/>
      </c>
      <c r="E99" s="18" t="str">
        <f>IFERROR(INDEX('RESEP PRODUK'!$F$5:$F$2004,MATCH(MATCH($B$8,'MASTER PRODUK'!$B$5:$B$204,0)*1000+$A99,'RESEP PRODUK'!$A$5:$A$2004,0)),"")</f>
        <v/>
      </c>
      <c r="F99" s="19">
        <f>IFERROR(INDEX('RESEP PRODUK'!$G$5:$G$2004,MATCH(MATCH($B$8,'MASTER PRODUK'!$B$5:$B$204,0)*1000+$A99,'RESEP PRODUK'!$A$5:$A$2004,0)),0)</f>
        <v>0</v>
      </c>
      <c r="G99" s="19">
        <f>IF(E99="m²",$B$13*F99,IF(E99="keliling",$B$14*F99,IF(E99="tinggi cm",$B$11*$B$9*F99,IF(E99="unit",$B$9*F99,IF(E99="tetap",F99,0)))))</f>
        <v>0</v>
      </c>
      <c r="H99" s="9">
        <f>IFERROR(INDEX('MASTER BAHAN'!$E$5:$E$204,MATCH(C99,'MASTER BAHAN'!$B$5:$B$204,0)),0)</f>
        <v>0</v>
      </c>
      <c r="I99" s="10">
        <f>IFERROR(INDEX('RESEP PRODUK'!$H$5:$H$2004,MATCH(MATCH($B$8,'MASTER PRODUK'!$B$5:$B$204,0)*1000+$A99,'RESEP PRODUK'!$A$5:$A$2004,0)),IFERROR(INDEX('MASTER BAHAN'!$F$5:$F$204,MATCH(C99,'MASTER BAHAN'!$B$5:$B$204,0)),0))</f>
        <v>0</v>
      </c>
      <c r="J99" s="20">
        <f>IF(C99="",0,G99*H99*(1+I99))</f>
        <v>0</v>
      </c>
    </row>
    <row r="100" spans="1:10">
      <c r="A100" s="18">
        <v>83</v>
      </c>
      <c r="B100" s="38" t="str">
        <f>IFERROR(INDEX('RESEP PRODUK'!$D$5:$D$2004,MATCH(MATCH($B$8,'MASTER PRODUK'!$B$5:$B$204,0)*1000+$A100,'RESEP PRODUK'!$A$5:$A$2004,0)),"")</f>
        <v/>
      </c>
      <c r="C100" s="38" t="str">
        <f>IFERROR(INDEX('RESEP PRODUK'!$E$5:$E$2004,MATCH(MATCH($B$8,'MASTER PRODUK'!$B$5:$B$204,0)*1000+$A100,'RESEP PRODUK'!$A$5:$A$2004,0)),"")</f>
        <v/>
      </c>
      <c r="D100" s="18" t="str">
        <f>IFERROR(INDEX('MASTER BAHAN'!$D$5:$D$204,MATCH(C100,'MASTER BAHAN'!$B$5:$B$204,0)),"")</f>
        <v/>
      </c>
      <c r="E100" s="18" t="str">
        <f>IFERROR(INDEX('RESEP PRODUK'!$F$5:$F$2004,MATCH(MATCH($B$8,'MASTER PRODUK'!$B$5:$B$204,0)*1000+$A100,'RESEP PRODUK'!$A$5:$A$2004,0)),"")</f>
        <v/>
      </c>
      <c r="F100" s="19">
        <f>IFERROR(INDEX('RESEP PRODUK'!$G$5:$G$2004,MATCH(MATCH($B$8,'MASTER PRODUK'!$B$5:$B$204,0)*1000+$A100,'RESEP PRODUK'!$A$5:$A$2004,0)),0)</f>
        <v>0</v>
      </c>
      <c r="G100" s="19">
        <f>IF(E100="m²",$B$13*F100,IF(E100="keliling",$B$14*F100,IF(E100="tinggi cm",$B$11*$B$9*F100,IF(E100="unit",$B$9*F100,IF(E100="tetap",F100,0)))))</f>
        <v>0</v>
      </c>
      <c r="H100" s="9">
        <f>IFERROR(INDEX('MASTER BAHAN'!$E$5:$E$204,MATCH(C100,'MASTER BAHAN'!$B$5:$B$204,0)),0)</f>
        <v>0</v>
      </c>
      <c r="I100" s="10">
        <f>IFERROR(INDEX('RESEP PRODUK'!$H$5:$H$2004,MATCH(MATCH($B$8,'MASTER PRODUK'!$B$5:$B$204,0)*1000+$A100,'RESEP PRODUK'!$A$5:$A$2004,0)),IFERROR(INDEX('MASTER BAHAN'!$F$5:$F$204,MATCH(C100,'MASTER BAHAN'!$B$5:$B$204,0)),0))</f>
        <v>0</v>
      </c>
      <c r="J100" s="20">
        <f>IF(C100="",0,G100*H100*(1+I100))</f>
        <v>0</v>
      </c>
    </row>
    <row r="101" spans="1:10">
      <c r="A101" s="18">
        <v>84</v>
      </c>
      <c r="B101" s="38" t="str">
        <f>IFERROR(INDEX('RESEP PRODUK'!$D$5:$D$2004,MATCH(MATCH($B$8,'MASTER PRODUK'!$B$5:$B$204,0)*1000+$A101,'RESEP PRODUK'!$A$5:$A$2004,0)),"")</f>
        <v/>
      </c>
      <c r="C101" s="38" t="str">
        <f>IFERROR(INDEX('RESEP PRODUK'!$E$5:$E$2004,MATCH(MATCH($B$8,'MASTER PRODUK'!$B$5:$B$204,0)*1000+$A101,'RESEP PRODUK'!$A$5:$A$2004,0)),"")</f>
        <v/>
      </c>
      <c r="D101" s="18" t="str">
        <f>IFERROR(INDEX('MASTER BAHAN'!$D$5:$D$204,MATCH(C101,'MASTER BAHAN'!$B$5:$B$204,0)),"")</f>
        <v/>
      </c>
      <c r="E101" s="18" t="str">
        <f>IFERROR(INDEX('RESEP PRODUK'!$F$5:$F$2004,MATCH(MATCH($B$8,'MASTER PRODUK'!$B$5:$B$204,0)*1000+$A101,'RESEP PRODUK'!$A$5:$A$2004,0)),"")</f>
        <v/>
      </c>
      <c r="F101" s="19">
        <f>IFERROR(INDEX('RESEP PRODUK'!$G$5:$G$2004,MATCH(MATCH($B$8,'MASTER PRODUK'!$B$5:$B$204,0)*1000+$A101,'RESEP PRODUK'!$A$5:$A$2004,0)),0)</f>
        <v>0</v>
      </c>
      <c r="G101" s="19">
        <f>IF(E101="m²",$B$13*F101,IF(E101="keliling",$B$14*F101,IF(E101="tinggi cm",$B$11*$B$9*F101,IF(E101="unit",$B$9*F101,IF(E101="tetap",F101,0)))))</f>
        <v>0</v>
      </c>
      <c r="H101" s="9">
        <f>IFERROR(INDEX('MASTER BAHAN'!$E$5:$E$204,MATCH(C101,'MASTER BAHAN'!$B$5:$B$204,0)),0)</f>
        <v>0</v>
      </c>
      <c r="I101" s="10">
        <f>IFERROR(INDEX('RESEP PRODUK'!$H$5:$H$2004,MATCH(MATCH($B$8,'MASTER PRODUK'!$B$5:$B$204,0)*1000+$A101,'RESEP PRODUK'!$A$5:$A$2004,0)),IFERROR(INDEX('MASTER BAHAN'!$F$5:$F$204,MATCH(C101,'MASTER BAHAN'!$B$5:$B$204,0)),0))</f>
        <v>0</v>
      </c>
      <c r="J101" s="20">
        <f>IF(C101="",0,G101*H101*(1+I101))</f>
        <v>0</v>
      </c>
    </row>
    <row r="102" spans="1:10">
      <c r="A102" s="18">
        <v>85</v>
      </c>
      <c r="B102" s="38" t="str">
        <f>IFERROR(INDEX('RESEP PRODUK'!$D$5:$D$2004,MATCH(MATCH($B$8,'MASTER PRODUK'!$B$5:$B$204,0)*1000+$A102,'RESEP PRODUK'!$A$5:$A$2004,0)),"")</f>
        <v/>
      </c>
      <c r="C102" s="38" t="str">
        <f>IFERROR(INDEX('RESEP PRODUK'!$E$5:$E$2004,MATCH(MATCH($B$8,'MASTER PRODUK'!$B$5:$B$204,0)*1000+$A102,'RESEP PRODUK'!$A$5:$A$2004,0)),"")</f>
        <v/>
      </c>
      <c r="D102" s="18" t="str">
        <f>IFERROR(INDEX('MASTER BAHAN'!$D$5:$D$204,MATCH(C102,'MASTER BAHAN'!$B$5:$B$204,0)),"")</f>
        <v/>
      </c>
      <c r="E102" s="18" t="str">
        <f>IFERROR(INDEX('RESEP PRODUK'!$F$5:$F$2004,MATCH(MATCH($B$8,'MASTER PRODUK'!$B$5:$B$204,0)*1000+$A102,'RESEP PRODUK'!$A$5:$A$2004,0)),"")</f>
        <v/>
      </c>
      <c r="F102" s="19">
        <f>IFERROR(INDEX('RESEP PRODUK'!$G$5:$G$2004,MATCH(MATCH($B$8,'MASTER PRODUK'!$B$5:$B$204,0)*1000+$A102,'RESEP PRODUK'!$A$5:$A$2004,0)),0)</f>
        <v>0</v>
      </c>
      <c r="G102" s="19">
        <f>IF(E102="m²",$B$13*F102,IF(E102="keliling",$B$14*F102,IF(E102="tinggi cm",$B$11*$B$9*F102,IF(E102="unit",$B$9*F102,IF(E102="tetap",F102,0)))))</f>
        <v>0</v>
      </c>
      <c r="H102" s="9">
        <f>IFERROR(INDEX('MASTER BAHAN'!$E$5:$E$204,MATCH(C102,'MASTER BAHAN'!$B$5:$B$204,0)),0)</f>
        <v>0</v>
      </c>
      <c r="I102" s="10">
        <f>IFERROR(INDEX('RESEP PRODUK'!$H$5:$H$2004,MATCH(MATCH($B$8,'MASTER PRODUK'!$B$5:$B$204,0)*1000+$A102,'RESEP PRODUK'!$A$5:$A$2004,0)),IFERROR(INDEX('MASTER BAHAN'!$F$5:$F$204,MATCH(C102,'MASTER BAHAN'!$B$5:$B$204,0)),0))</f>
        <v>0</v>
      </c>
      <c r="J102" s="20">
        <f>IF(C102="",0,G102*H102*(1+I102))</f>
        <v>0</v>
      </c>
    </row>
    <row r="103" spans="1:10">
      <c r="A103" s="18">
        <v>86</v>
      </c>
      <c r="B103" s="38" t="str">
        <f>IFERROR(INDEX('RESEP PRODUK'!$D$5:$D$2004,MATCH(MATCH($B$8,'MASTER PRODUK'!$B$5:$B$204,0)*1000+$A103,'RESEP PRODUK'!$A$5:$A$2004,0)),"")</f>
        <v/>
      </c>
      <c r="C103" s="38" t="str">
        <f>IFERROR(INDEX('RESEP PRODUK'!$E$5:$E$2004,MATCH(MATCH($B$8,'MASTER PRODUK'!$B$5:$B$204,0)*1000+$A103,'RESEP PRODUK'!$A$5:$A$2004,0)),"")</f>
        <v/>
      </c>
      <c r="D103" s="18" t="str">
        <f>IFERROR(INDEX('MASTER BAHAN'!$D$5:$D$204,MATCH(C103,'MASTER BAHAN'!$B$5:$B$204,0)),"")</f>
        <v/>
      </c>
      <c r="E103" s="18" t="str">
        <f>IFERROR(INDEX('RESEP PRODUK'!$F$5:$F$2004,MATCH(MATCH($B$8,'MASTER PRODUK'!$B$5:$B$204,0)*1000+$A103,'RESEP PRODUK'!$A$5:$A$2004,0)),"")</f>
        <v/>
      </c>
      <c r="F103" s="19">
        <f>IFERROR(INDEX('RESEP PRODUK'!$G$5:$G$2004,MATCH(MATCH($B$8,'MASTER PRODUK'!$B$5:$B$204,0)*1000+$A103,'RESEP PRODUK'!$A$5:$A$2004,0)),0)</f>
        <v>0</v>
      </c>
      <c r="G103" s="19">
        <f>IF(E103="m²",$B$13*F103,IF(E103="keliling",$B$14*F103,IF(E103="tinggi cm",$B$11*$B$9*F103,IF(E103="unit",$B$9*F103,IF(E103="tetap",F103,0)))))</f>
        <v>0</v>
      </c>
      <c r="H103" s="9">
        <f>IFERROR(INDEX('MASTER BAHAN'!$E$5:$E$204,MATCH(C103,'MASTER BAHAN'!$B$5:$B$204,0)),0)</f>
        <v>0</v>
      </c>
      <c r="I103" s="10">
        <f>IFERROR(INDEX('RESEP PRODUK'!$H$5:$H$2004,MATCH(MATCH($B$8,'MASTER PRODUK'!$B$5:$B$204,0)*1000+$A103,'RESEP PRODUK'!$A$5:$A$2004,0)),IFERROR(INDEX('MASTER BAHAN'!$F$5:$F$204,MATCH(C103,'MASTER BAHAN'!$B$5:$B$204,0)),0))</f>
        <v>0</v>
      </c>
      <c r="J103" s="20">
        <f>IF(C103="",0,G103*H103*(1+I103))</f>
        <v>0</v>
      </c>
    </row>
    <row r="104" spans="1:10">
      <c r="A104" s="18">
        <v>87</v>
      </c>
      <c r="B104" s="38" t="str">
        <f>IFERROR(INDEX('RESEP PRODUK'!$D$5:$D$2004,MATCH(MATCH($B$8,'MASTER PRODUK'!$B$5:$B$204,0)*1000+$A104,'RESEP PRODUK'!$A$5:$A$2004,0)),"")</f>
        <v/>
      </c>
      <c r="C104" s="38" t="str">
        <f>IFERROR(INDEX('RESEP PRODUK'!$E$5:$E$2004,MATCH(MATCH($B$8,'MASTER PRODUK'!$B$5:$B$204,0)*1000+$A104,'RESEP PRODUK'!$A$5:$A$2004,0)),"")</f>
        <v/>
      </c>
      <c r="D104" s="18" t="str">
        <f>IFERROR(INDEX('MASTER BAHAN'!$D$5:$D$204,MATCH(C104,'MASTER BAHAN'!$B$5:$B$204,0)),"")</f>
        <v/>
      </c>
      <c r="E104" s="18" t="str">
        <f>IFERROR(INDEX('RESEP PRODUK'!$F$5:$F$2004,MATCH(MATCH($B$8,'MASTER PRODUK'!$B$5:$B$204,0)*1000+$A104,'RESEP PRODUK'!$A$5:$A$2004,0)),"")</f>
        <v/>
      </c>
      <c r="F104" s="19">
        <f>IFERROR(INDEX('RESEP PRODUK'!$G$5:$G$2004,MATCH(MATCH($B$8,'MASTER PRODUK'!$B$5:$B$204,0)*1000+$A104,'RESEP PRODUK'!$A$5:$A$2004,0)),0)</f>
        <v>0</v>
      </c>
      <c r="G104" s="19">
        <f>IF(E104="m²",$B$13*F104,IF(E104="keliling",$B$14*F104,IF(E104="tinggi cm",$B$11*$B$9*F104,IF(E104="unit",$B$9*F104,IF(E104="tetap",F104,0)))))</f>
        <v>0</v>
      </c>
      <c r="H104" s="9">
        <f>IFERROR(INDEX('MASTER BAHAN'!$E$5:$E$204,MATCH(C104,'MASTER BAHAN'!$B$5:$B$204,0)),0)</f>
        <v>0</v>
      </c>
      <c r="I104" s="10">
        <f>IFERROR(INDEX('RESEP PRODUK'!$H$5:$H$2004,MATCH(MATCH($B$8,'MASTER PRODUK'!$B$5:$B$204,0)*1000+$A104,'RESEP PRODUK'!$A$5:$A$2004,0)),IFERROR(INDEX('MASTER BAHAN'!$F$5:$F$204,MATCH(C104,'MASTER BAHAN'!$B$5:$B$204,0)),0))</f>
        <v>0</v>
      </c>
      <c r="J104" s="20">
        <f>IF(C104="",0,G104*H104*(1+I104))</f>
        <v>0</v>
      </c>
    </row>
    <row r="105" spans="1:10">
      <c r="A105" s="18">
        <v>88</v>
      </c>
      <c r="B105" s="38" t="str">
        <f>IFERROR(INDEX('RESEP PRODUK'!$D$5:$D$2004,MATCH(MATCH($B$8,'MASTER PRODUK'!$B$5:$B$204,0)*1000+$A105,'RESEP PRODUK'!$A$5:$A$2004,0)),"")</f>
        <v/>
      </c>
      <c r="C105" s="38" t="str">
        <f>IFERROR(INDEX('RESEP PRODUK'!$E$5:$E$2004,MATCH(MATCH($B$8,'MASTER PRODUK'!$B$5:$B$204,0)*1000+$A105,'RESEP PRODUK'!$A$5:$A$2004,0)),"")</f>
        <v/>
      </c>
      <c r="D105" s="18" t="str">
        <f>IFERROR(INDEX('MASTER BAHAN'!$D$5:$D$204,MATCH(C105,'MASTER BAHAN'!$B$5:$B$204,0)),"")</f>
        <v/>
      </c>
      <c r="E105" s="18" t="str">
        <f>IFERROR(INDEX('RESEP PRODUK'!$F$5:$F$2004,MATCH(MATCH($B$8,'MASTER PRODUK'!$B$5:$B$204,0)*1000+$A105,'RESEP PRODUK'!$A$5:$A$2004,0)),"")</f>
        <v/>
      </c>
      <c r="F105" s="19">
        <f>IFERROR(INDEX('RESEP PRODUK'!$G$5:$G$2004,MATCH(MATCH($B$8,'MASTER PRODUK'!$B$5:$B$204,0)*1000+$A105,'RESEP PRODUK'!$A$5:$A$2004,0)),0)</f>
        <v>0</v>
      </c>
      <c r="G105" s="19">
        <f>IF(E105="m²",$B$13*F105,IF(E105="keliling",$B$14*F105,IF(E105="tinggi cm",$B$11*$B$9*F105,IF(E105="unit",$B$9*F105,IF(E105="tetap",F105,0)))))</f>
        <v>0</v>
      </c>
      <c r="H105" s="9">
        <f>IFERROR(INDEX('MASTER BAHAN'!$E$5:$E$204,MATCH(C105,'MASTER BAHAN'!$B$5:$B$204,0)),0)</f>
        <v>0</v>
      </c>
      <c r="I105" s="10">
        <f>IFERROR(INDEX('RESEP PRODUK'!$H$5:$H$2004,MATCH(MATCH($B$8,'MASTER PRODUK'!$B$5:$B$204,0)*1000+$A105,'RESEP PRODUK'!$A$5:$A$2004,0)),IFERROR(INDEX('MASTER BAHAN'!$F$5:$F$204,MATCH(C105,'MASTER BAHAN'!$B$5:$B$204,0)),0))</f>
        <v>0</v>
      </c>
      <c r="J105" s="20">
        <f>IF(C105="",0,G105*H105*(1+I105))</f>
        <v>0</v>
      </c>
    </row>
    <row r="106" spans="1:10">
      <c r="A106" s="18">
        <v>89</v>
      </c>
      <c r="B106" s="38" t="str">
        <f>IFERROR(INDEX('RESEP PRODUK'!$D$5:$D$2004,MATCH(MATCH($B$8,'MASTER PRODUK'!$B$5:$B$204,0)*1000+$A106,'RESEP PRODUK'!$A$5:$A$2004,0)),"")</f>
        <v/>
      </c>
      <c r="C106" s="38" t="str">
        <f>IFERROR(INDEX('RESEP PRODUK'!$E$5:$E$2004,MATCH(MATCH($B$8,'MASTER PRODUK'!$B$5:$B$204,0)*1000+$A106,'RESEP PRODUK'!$A$5:$A$2004,0)),"")</f>
        <v/>
      </c>
      <c r="D106" s="18" t="str">
        <f>IFERROR(INDEX('MASTER BAHAN'!$D$5:$D$204,MATCH(C106,'MASTER BAHAN'!$B$5:$B$204,0)),"")</f>
        <v/>
      </c>
      <c r="E106" s="18" t="str">
        <f>IFERROR(INDEX('RESEP PRODUK'!$F$5:$F$2004,MATCH(MATCH($B$8,'MASTER PRODUK'!$B$5:$B$204,0)*1000+$A106,'RESEP PRODUK'!$A$5:$A$2004,0)),"")</f>
        <v/>
      </c>
      <c r="F106" s="19">
        <f>IFERROR(INDEX('RESEP PRODUK'!$G$5:$G$2004,MATCH(MATCH($B$8,'MASTER PRODUK'!$B$5:$B$204,0)*1000+$A106,'RESEP PRODUK'!$A$5:$A$2004,0)),0)</f>
        <v>0</v>
      </c>
      <c r="G106" s="19">
        <f>IF(E106="m²",$B$13*F106,IF(E106="keliling",$B$14*F106,IF(E106="tinggi cm",$B$11*$B$9*F106,IF(E106="unit",$B$9*F106,IF(E106="tetap",F106,0)))))</f>
        <v>0</v>
      </c>
      <c r="H106" s="9">
        <f>IFERROR(INDEX('MASTER BAHAN'!$E$5:$E$204,MATCH(C106,'MASTER BAHAN'!$B$5:$B$204,0)),0)</f>
        <v>0</v>
      </c>
      <c r="I106" s="10">
        <f>IFERROR(INDEX('RESEP PRODUK'!$H$5:$H$2004,MATCH(MATCH($B$8,'MASTER PRODUK'!$B$5:$B$204,0)*1000+$A106,'RESEP PRODUK'!$A$5:$A$2004,0)),IFERROR(INDEX('MASTER BAHAN'!$F$5:$F$204,MATCH(C106,'MASTER BAHAN'!$B$5:$B$204,0)),0))</f>
        <v>0</v>
      </c>
      <c r="J106" s="20">
        <f>IF(C106="",0,G106*H106*(1+I106))</f>
        <v>0</v>
      </c>
    </row>
    <row r="107" spans="1:10">
      <c r="A107" s="18">
        <v>90</v>
      </c>
      <c r="B107" s="38" t="str">
        <f>IFERROR(INDEX('RESEP PRODUK'!$D$5:$D$2004,MATCH(MATCH($B$8,'MASTER PRODUK'!$B$5:$B$204,0)*1000+$A107,'RESEP PRODUK'!$A$5:$A$2004,0)),"")</f>
        <v/>
      </c>
      <c r="C107" s="38" t="str">
        <f>IFERROR(INDEX('RESEP PRODUK'!$E$5:$E$2004,MATCH(MATCH($B$8,'MASTER PRODUK'!$B$5:$B$204,0)*1000+$A107,'RESEP PRODUK'!$A$5:$A$2004,0)),"")</f>
        <v/>
      </c>
      <c r="D107" s="18" t="str">
        <f>IFERROR(INDEX('MASTER BAHAN'!$D$5:$D$204,MATCH(C107,'MASTER BAHAN'!$B$5:$B$204,0)),"")</f>
        <v/>
      </c>
      <c r="E107" s="18" t="str">
        <f>IFERROR(INDEX('RESEP PRODUK'!$F$5:$F$2004,MATCH(MATCH($B$8,'MASTER PRODUK'!$B$5:$B$204,0)*1000+$A107,'RESEP PRODUK'!$A$5:$A$2004,0)),"")</f>
        <v/>
      </c>
      <c r="F107" s="19">
        <f>IFERROR(INDEX('RESEP PRODUK'!$G$5:$G$2004,MATCH(MATCH($B$8,'MASTER PRODUK'!$B$5:$B$204,0)*1000+$A107,'RESEP PRODUK'!$A$5:$A$2004,0)),0)</f>
        <v>0</v>
      </c>
      <c r="G107" s="19">
        <f>IF(E107="m²",$B$13*F107,IF(E107="keliling",$B$14*F107,IF(E107="tinggi cm",$B$11*$B$9*F107,IF(E107="unit",$B$9*F107,IF(E107="tetap",F107,0)))))</f>
        <v>0</v>
      </c>
      <c r="H107" s="9">
        <f>IFERROR(INDEX('MASTER BAHAN'!$E$5:$E$204,MATCH(C107,'MASTER BAHAN'!$B$5:$B$204,0)),0)</f>
        <v>0</v>
      </c>
      <c r="I107" s="10">
        <f>IFERROR(INDEX('RESEP PRODUK'!$H$5:$H$2004,MATCH(MATCH($B$8,'MASTER PRODUK'!$B$5:$B$204,0)*1000+$A107,'RESEP PRODUK'!$A$5:$A$2004,0)),IFERROR(INDEX('MASTER BAHAN'!$F$5:$F$204,MATCH(C107,'MASTER BAHAN'!$B$5:$B$204,0)),0))</f>
        <v>0</v>
      </c>
      <c r="J107" s="20">
        <f>IF(C107="",0,G107*H107*(1+I107))</f>
        <v>0</v>
      </c>
    </row>
    <row r="108" spans="1:10">
      <c r="A108" s="18">
        <v>91</v>
      </c>
      <c r="B108" s="38" t="str">
        <f>IFERROR(INDEX('RESEP PRODUK'!$D$5:$D$2004,MATCH(MATCH($B$8,'MASTER PRODUK'!$B$5:$B$204,0)*1000+$A108,'RESEP PRODUK'!$A$5:$A$2004,0)),"")</f>
        <v/>
      </c>
      <c r="C108" s="38" t="str">
        <f>IFERROR(INDEX('RESEP PRODUK'!$E$5:$E$2004,MATCH(MATCH($B$8,'MASTER PRODUK'!$B$5:$B$204,0)*1000+$A108,'RESEP PRODUK'!$A$5:$A$2004,0)),"")</f>
        <v/>
      </c>
      <c r="D108" s="18" t="str">
        <f>IFERROR(INDEX('MASTER BAHAN'!$D$5:$D$204,MATCH(C108,'MASTER BAHAN'!$B$5:$B$204,0)),"")</f>
        <v/>
      </c>
      <c r="E108" s="18" t="str">
        <f>IFERROR(INDEX('RESEP PRODUK'!$F$5:$F$2004,MATCH(MATCH($B$8,'MASTER PRODUK'!$B$5:$B$204,0)*1000+$A108,'RESEP PRODUK'!$A$5:$A$2004,0)),"")</f>
        <v/>
      </c>
      <c r="F108" s="19">
        <f>IFERROR(INDEX('RESEP PRODUK'!$G$5:$G$2004,MATCH(MATCH($B$8,'MASTER PRODUK'!$B$5:$B$204,0)*1000+$A108,'RESEP PRODUK'!$A$5:$A$2004,0)),0)</f>
        <v>0</v>
      </c>
      <c r="G108" s="19">
        <f>IF(E108="m²",$B$13*F108,IF(E108="keliling",$B$14*F108,IF(E108="tinggi cm",$B$11*$B$9*F108,IF(E108="unit",$B$9*F108,IF(E108="tetap",F108,0)))))</f>
        <v>0</v>
      </c>
      <c r="H108" s="9">
        <f>IFERROR(INDEX('MASTER BAHAN'!$E$5:$E$204,MATCH(C108,'MASTER BAHAN'!$B$5:$B$204,0)),0)</f>
        <v>0</v>
      </c>
      <c r="I108" s="10">
        <f>IFERROR(INDEX('RESEP PRODUK'!$H$5:$H$2004,MATCH(MATCH($B$8,'MASTER PRODUK'!$B$5:$B$204,0)*1000+$A108,'RESEP PRODUK'!$A$5:$A$2004,0)),IFERROR(INDEX('MASTER BAHAN'!$F$5:$F$204,MATCH(C108,'MASTER BAHAN'!$B$5:$B$204,0)),0))</f>
        <v>0</v>
      </c>
      <c r="J108" s="20">
        <f>IF(C108="",0,G108*H108*(1+I108))</f>
        <v>0</v>
      </c>
    </row>
    <row r="109" spans="1:10">
      <c r="A109" s="18">
        <v>92</v>
      </c>
      <c r="B109" s="38" t="str">
        <f>IFERROR(INDEX('RESEP PRODUK'!$D$5:$D$2004,MATCH(MATCH($B$8,'MASTER PRODUK'!$B$5:$B$204,0)*1000+$A109,'RESEP PRODUK'!$A$5:$A$2004,0)),"")</f>
        <v/>
      </c>
      <c r="C109" s="38" t="str">
        <f>IFERROR(INDEX('RESEP PRODUK'!$E$5:$E$2004,MATCH(MATCH($B$8,'MASTER PRODUK'!$B$5:$B$204,0)*1000+$A109,'RESEP PRODUK'!$A$5:$A$2004,0)),"")</f>
        <v/>
      </c>
      <c r="D109" s="18" t="str">
        <f>IFERROR(INDEX('MASTER BAHAN'!$D$5:$D$204,MATCH(C109,'MASTER BAHAN'!$B$5:$B$204,0)),"")</f>
        <v/>
      </c>
      <c r="E109" s="18" t="str">
        <f>IFERROR(INDEX('RESEP PRODUK'!$F$5:$F$2004,MATCH(MATCH($B$8,'MASTER PRODUK'!$B$5:$B$204,0)*1000+$A109,'RESEP PRODUK'!$A$5:$A$2004,0)),"")</f>
        <v/>
      </c>
      <c r="F109" s="19">
        <f>IFERROR(INDEX('RESEP PRODUK'!$G$5:$G$2004,MATCH(MATCH($B$8,'MASTER PRODUK'!$B$5:$B$204,0)*1000+$A109,'RESEP PRODUK'!$A$5:$A$2004,0)),0)</f>
        <v>0</v>
      </c>
      <c r="G109" s="19">
        <f>IF(E109="m²",$B$13*F109,IF(E109="keliling",$B$14*F109,IF(E109="tinggi cm",$B$11*$B$9*F109,IF(E109="unit",$B$9*F109,IF(E109="tetap",F109,0)))))</f>
        <v>0</v>
      </c>
      <c r="H109" s="9">
        <f>IFERROR(INDEX('MASTER BAHAN'!$E$5:$E$204,MATCH(C109,'MASTER BAHAN'!$B$5:$B$204,0)),0)</f>
        <v>0</v>
      </c>
      <c r="I109" s="10">
        <f>IFERROR(INDEX('RESEP PRODUK'!$H$5:$H$2004,MATCH(MATCH($B$8,'MASTER PRODUK'!$B$5:$B$204,0)*1000+$A109,'RESEP PRODUK'!$A$5:$A$2004,0)),IFERROR(INDEX('MASTER BAHAN'!$F$5:$F$204,MATCH(C109,'MASTER BAHAN'!$B$5:$B$204,0)),0))</f>
        <v>0</v>
      </c>
      <c r="J109" s="20">
        <f>IF(C109="",0,G109*H109*(1+I109))</f>
        <v>0</v>
      </c>
    </row>
    <row r="110" spans="1:10">
      <c r="A110" s="18">
        <v>93</v>
      </c>
      <c r="B110" s="38" t="str">
        <f>IFERROR(INDEX('RESEP PRODUK'!$D$5:$D$2004,MATCH(MATCH($B$8,'MASTER PRODUK'!$B$5:$B$204,0)*1000+$A110,'RESEP PRODUK'!$A$5:$A$2004,0)),"")</f>
        <v/>
      </c>
      <c r="C110" s="38" t="str">
        <f>IFERROR(INDEX('RESEP PRODUK'!$E$5:$E$2004,MATCH(MATCH($B$8,'MASTER PRODUK'!$B$5:$B$204,0)*1000+$A110,'RESEP PRODUK'!$A$5:$A$2004,0)),"")</f>
        <v/>
      </c>
      <c r="D110" s="18" t="str">
        <f>IFERROR(INDEX('MASTER BAHAN'!$D$5:$D$204,MATCH(C110,'MASTER BAHAN'!$B$5:$B$204,0)),"")</f>
        <v/>
      </c>
      <c r="E110" s="18" t="str">
        <f>IFERROR(INDEX('RESEP PRODUK'!$F$5:$F$2004,MATCH(MATCH($B$8,'MASTER PRODUK'!$B$5:$B$204,0)*1000+$A110,'RESEP PRODUK'!$A$5:$A$2004,0)),"")</f>
        <v/>
      </c>
      <c r="F110" s="19">
        <f>IFERROR(INDEX('RESEP PRODUK'!$G$5:$G$2004,MATCH(MATCH($B$8,'MASTER PRODUK'!$B$5:$B$204,0)*1000+$A110,'RESEP PRODUK'!$A$5:$A$2004,0)),0)</f>
        <v>0</v>
      </c>
      <c r="G110" s="19">
        <f>IF(E110="m²",$B$13*F110,IF(E110="keliling",$B$14*F110,IF(E110="tinggi cm",$B$11*$B$9*F110,IF(E110="unit",$B$9*F110,IF(E110="tetap",F110,0)))))</f>
        <v>0</v>
      </c>
      <c r="H110" s="9">
        <f>IFERROR(INDEX('MASTER BAHAN'!$E$5:$E$204,MATCH(C110,'MASTER BAHAN'!$B$5:$B$204,0)),0)</f>
        <v>0</v>
      </c>
      <c r="I110" s="10">
        <f>IFERROR(INDEX('RESEP PRODUK'!$H$5:$H$2004,MATCH(MATCH($B$8,'MASTER PRODUK'!$B$5:$B$204,0)*1000+$A110,'RESEP PRODUK'!$A$5:$A$2004,0)),IFERROR(INDEX('MASTER BAHAN'!$F$5:$F$204,MATCH(C110,'MASTER BAHAN'!$B$5:$B$204,0)),0))</f>
        <v>0</v>
      </c>
      <c r="J110" s="20">
        <f>IF(C110="",0,G110*H110*(1+I110))</f>
        <v>0</v>
      </c>
    </row>
    <row r="111" spans="1:10">
      <c r="A111" s="18">
        <v>94</v>
      </c>
      <c r="B111" s="38" t="str">
        <f>IFERROR(INDEX('RESEP PRODUK'!$D$5:$D$2004,MATCH(MATCH($B$8,'MASTER PRODUK'!$B$5:$B$204,0)*1000+$A111,'RESEP PRODUK'!$A$5:$A$2004,0)),"")</f>
        <v/>
      </c>
      <c r="C111" s="38" t="str">
        <f>IFERROR(INDEX('RESEP PRODUK'!$E$5:$E$2004,MATCH(MATCH($B$8,'MASTER PRODUK'!$B$5:$B$204,0)*1000+$A111,'RESEP PRODUK'!$A$5:$A$2004,0)),"")</f>
        <v/>
      </c>
      <c r="D111" s="18" t="str">
        <f>IFERROR(INDEX('MASTER BAHAN'!$D$5:$D$204,MATCH(C111,'MASTER BAHAN'!$B$5:$B$204,0)),"")</f>
        <v/>
      </c>
      <c r="E111" s="18" t="str">
        <f>IFERROR(INDEX('RESEP PRODUK'!$F$5:$F$2004,MATCH(MATCH($B$8,'MASTER PRODUK'!$B$5:$B$204,0)*1000+$A111,'RESEP PRODUK'!$A$5:$A$2004,0)),"")</f>
        <v/>
      </c>
      <c r="F111" s="19">
        <f>IFERROR(INDEX('RESEP PRODUK'!$G$5:$G$2004,MATCH(MATCH($B$8,'MASTER PRODUK'!$B$5:$B$204,0)*1000+$A111,'RESEP PRODUK'!$A$5:$A$2004,0)),0)</f>
        <v>0</v>
      </c>
      <c r="G111" s="19">
        <f>IF(E111="m²",$B$13*F111,IF(E111="keliling",$B$14*F111,IF(E111="tinggi cm",$B$11*$B$9*F111,IF(E111="unit",$B$9*F111,IF(E111="tetap",F111,0)))))</f>
        <v>0</v>
      </c>
      <c r="H111" s="9">
        <f>IFERROR(INDEX('MASTER BAHAN'!$E$5:$E$204,MATCH(C111,'MASTER BAHAN'!$B$5:$B$204,0)),0)</f>
        <v>0</v>
      </c>
      <c r="I111" s="10">
        <f>IFERROR(INDEX('RESEP PRODUK'!$H$5:$H$2004,MATCH(MATCH($B$8,'MASTER PRODUK'!$B$5:$B$204,0)*1000+$A111,'RESEP PRODUK'!$A$5:$A$2004,0)),IFERROR(INDEX('MASTER BAHAN'!$F$5:$F$204,MATCH(C111,'MASTER BAHAN'!$B$5:$B$204,0)),0))</f>
        <v>0</v>
      </c>
      <c r="J111" s="20">
        <f>IF(C111="",0,G111*H111*(1+I111))</f>
        <v>0</v>
      </c>
    </row>
    <row r="112" spans="1:10">
      <c r="A112" s="18">
        <v>95</v>
      </c>
      <c r="B112" s="38" t="str">
        <f>IFERROR(INDEX('RESEP PRODUK'!$D$5:$D$2004,MATCH(MATCH($B$8,'MASTER PRODUK'!$B$5:$B$204,0)*1000+$A112,'RESEP PRODUK'!$A$5:$A$2004,0)),"")</f>
        <v/>
      </c>
      <c r="C112" s="38" t="str">
        <f>IFERROR(INDEX('RESEP PRODUK'!$E$5:$E$2004,MATCH(MATCH($B$8,'MASTER PRODUK'!$B$5:$B$204,0)*1000+$A112,'RESEP PRODUK'!$A$5:$A$2004,0)),"")</f>
        <v/>
      </c>
      <c r="D112" s="18" t="str">
        <f>IFERROR(INDEX('MASTER BAHAN'!$D$5:$D$204,MATCH(C112,'MASTER BAHAN'!$B$5:$B$204,0)),"")</f>
        <v/>
      </c>
      <c r="E112" s="18" t="str">
        <f>IFERROR(INDEX('RESEP PRODUK'!$F$5:$F$2004,MATCH(MATCH($B$8,'MASTER PRODUK'!$B$5:$B$204,0)*1000+$A112,'RESEP PRODUK'!$A$5:$A$2004,0)),"")</f>
        <v/>
      </c>
      <c r="F112" s="19">
        <f>IFERROR(INDEX('RESEP PRODUK'!$G$5:$G$2004,MATCH(MATCH($B$8,'MASTER PRODUK'!$B$5:$B$204,0)*1000+$A112,'RESEP PRODUK'!$A$5:$A$2004,0)),0)</f>
        <v>0</v>
      </c>
      <c r="G112" s="19">
        <f>IF(E112="m²",$B$13*F112,IF(E112="keliling",$B$14*F112,IF(E112="tinggi cm",$B$11*$B$9*F112,IF(E112="unit",$B$9*F112,IF(E112="tetap",F112,0)))))</f>
        <v>0</v>
      </c>
      <c r="H112" s="9">
        <f>IFERROR(INDEX('MASTER BAHAN'!$E$5:$E$204,MATCH(C112,'MASTER BAHAN'!$B$5:$B$204,0)),0)</f>
        <v>0</v>
      </c>
      <c r="I112" s="10">
        <f>IFERROR(INDEX('RESEP PRODUK'!$H$5:$H$2004,MATCH(MATCH($B$8,'MASTER PRODUK'!$B$5:$B$204,0)*1000+$A112,'RESEP PRODUK'!$A$5:$A$2004,0)),IFERROR(INDEX('MASTER BAHAN'!$F$5:$F$204,MATCH(C112,'MASTER BAHAN'!$B$5:$B$204,0)),0))</f>
        <v>0</v>
      </c>
      <c r="J112" s="20">
        <f>IF(C112="",0,G112*H112*(1+I112))</f>
        <v>0</v>
      </c>
    </row>
    <row r="113" spans="1:10">
      <c r="A113" s="18">
        <v>96</v>
      </c>
      <c r="B113" s="38" t="str">
        <f>IFERROR(INDEX('RESEP PRODUK'!$D$5:$D$2004,MATCH(MATCH($B$8,'MASTER PRODUK'!$B$5:$B$204,0)*1000+$A113,'RESEP PRODUK'!$A$5:$A$2004,0)),"")</f>
        <v/>
      </c>
      <c r="C113" s="38" t="str">
        <f>IFERROR(INDEX('RESEP PRODUK'!$E$5:$E$2004,MATCH(MATCH($B$8,'MASTER PRODUK'!$B$5:$B$204,0)*1000+$A113,'RESEP PRODUK'!$A$5:$A$2004,0)),"")</f>
        <v/>
      </c>
      <c r="D113" s="18" t="str">
        <f>IFERROR(INDEX('MASTER BAHAN'!$D$5:$D$204,MATCH(C113,'MASTER BAHAN'!$B$5:$B$204,0)),"")</f>
        <v/>
      </c>
      <c r="E113" s="18" t="str">
        <f>IFERROR(INDEX('RESEP PRODUK'!$F$5:$F$2004,MATCH(MATCH($B$8,'MASTER PRODUK'!$B$5:$B$204,0)*1000+$A113,'RESEP PRODUK'!$A$5:$A$2004,0)),"")</f>
        <v/>
      </c>
      <c r="F113" s="19">
        <f>IFERROR(INDEX('RESEP PRODUK'!$G$5:$G$2004,MATCH(MATCH($B$8,'MASTER PRODUK'!$B$5:$B$204,0)*1000+$A113,'RESEP PRODUK'!$A$5:$A$2004,0)),0)</f>
        <v>0</v>
      </c>
      <c r="G113" s="19">
        <f>IF(E113="m²",$B$13*F113,IF(E113="keliling",$B$14*F113,IF(E113="tinggi cm",$B$11*$B$9*F113,IF(E113="unit",$B$9*F113,IF(E113="tetap",F113,0)))))</f>
        <v>0</v>
      </c>
      <c r="H113" s="9">
        <f>IFERROR(INDEX('MASTER BAHAN'!$E$5:$E$204,MATCH(C113,'MASTER BAHAN'!$B$5:$B$204,0)),0)</f>
        <v>0</v>
      </c>
      <c r="I113" s="10">
        <f>IFERROR(INDEX('RESEP PRODUK'!$H$5:$H$2004,MATCH(MATCH($B$8,'MASTER PRODUK'!$B$5:$B$204,0)*1000+$A113,'RESEP PRODUK'!$A$5:$A$2004,0)),IFERROR(INDEX('MASTER BAHAN'!$F$5:$F$204,MATCH(C113,'MASTER BAHAN'!$B$5:$B$204,0)),0))</f>
        <v>0</v>
      </c>
      <c r="J113" s="20">
        <f>IF(C113="",0,G113*H113*(1+I113))</f>
        <v>0</v>
      </c>
    </row>
    <row r="114" spans="1:10">
      <c r="A114" s="18">
        <v>97</v>
      </c>
      <c r="B114" s="38" t="str">
        <f>IFERROR(INDEX('RESEP PRODUK'!$D$5:$D$2004,MATCH(MATCH($B$8,'MASTER PRODUK'!$B$5:$B$204,0)*1000+$A114,'RESEP PRODUK'!$A$5:$A$2004,0)),"")</f>
        <v/>
      </c>
      <c r="C114" s="38" t="str">
        <f>IFERROR(INDEX('RESEP PRODUK'!$E$5:$E$2004,MATCH(MATCH($B$8,'MASTER PRODUK'!$B$5:$B$204,0)*1000+$A114,'RESEP PRODUK'!$A$5:$A$2004,0)),"")</f>
        <v/>
      </c>
      <c r="D114" s="18" t="str">
        <f>IFERROR(INDEX('MASTER BAHAN'!$D$5:$D$204,MATCH(C114,'MASTER BAHAN'!$B$5:$B$204,0)),"")</f>
        <v/>
      </c>
      <c r="E114" s="18" t="str">
        <f>IFERROR(INDEX('RESEP PRODUK'!$F$5:$F$2004,MATCH(MATCH($B$8,'MASTER PRODUK'!$B$5:$B$204,0)*1000+$A114,'RESEP PRODUK'!$A$5:$A$2004,0)),"")</f>
        <v/>
      </c>
      <c r="F114" s="19">
        <f>IFERROR(INDEX('RESEP PRODUK'!$G$5:$G$2004,MATCH(MATCH($B$8,'MASTER PRODUK'!$B$5:$B$204,0)*1000+$A114,'RESEP PRODUK'!$A$5:$A$2004,0)),0)</f>
        <v>0</v>
      </c>
      <c r="G114" s="19">
        <f>IF(E114="m²",$B$13*F114,IF(E114="keliling",$B$14*F114,IF(E114="tinggi cm",$B$11*$B$9*F114,IF(E114="unit",$B$9*F114,IF(E114="tetap",F114,0)))))</f>
        <v>0</v>
      </c>
      <c r="H114" s="9">
        <f>IFERROR(INDEX('MASTER BAHAN'!$E$5:$E$204,MATCH(C114,'MASTER BAHAN'!$B$5:$B$204,0)),0)</f>
        <v>0</v>
      </c>
      <c r="I114" s="10">
        <f>IFERROR(INDEX('RESEP PRODUK'!$H$5:$H$2004,MATCH(MATCH($B$8,'MASTER PRODUK'!$B$5:$B$204,0)*1000+$A114,'RESEP PRODUK'!$A$5:$A$2004,0)),IFERROR(INDEX('MASTER BAHAN'!$F$5:$F$204,MATCH(C114,'MASTER BAHAN'!$B$5:$B$204,0)),0))</f>
        <v>0</v>
      </c>
      <c r="J114" s="20">
        <f>IF(C114="",0,G114*H114*(1+I114))</f>
        <v>0</v>
      </c>
    </row>
    <row r="115" spans="1:10">
      <c r="A115" s="18">
        <v>98</v>
      </c>
      <c r="B115" s="38" t="str">
        <f>IFERROR(INDEX('RESEP PRODUK'!$D$5:$D$2004,MATCH(MATCH($B$8,'MASTER PRODUK'!$B$5:$B$204,0)*1000+$A115,'RESEP PRODUK'!$A$5:$A$2004,0)),"")</f>
        <v/>
      </c>
      <c r="C115" s="38" t="str">
        <f>IFERROR(INDEX('RESEP PRODUK'!$E$5:$E$2004,MATCH(MATCH($B$8,'MASTER PRODUK'!$B$5:$B$204,0)*1000+$A115,'RESEP PRODUK'!$A$5:$A$2004,0)),"")</f>
        <v/>
      </c>
      <c r="D115" s="18" t="str">
        <f>IFERROR(INDEX('MASTER BAHAN'!$D$5:$D$204,MATCH(C115,'MASTER BAHAN'!$B$5:$B$204,0)),"")</f>
        <v/>
      </c>
      <c r="E115" s="18" t="str">
        <f>IFERROR(INDEX('RESEP PRODUK'!$F$5:$F$2004,MATCH(MATCH($B$8,'MASTER PRODUK'!$B$5:$B$204,0)*1000+$A115,'RESEP PRODUK'!$A$5:$A$2004,0)),"")</f>
        <v/>
      </c>
      <c r="F115" s="19">
        <f>IFERROR(INDEX('RESEP PRODUK'!$G$5:$G$2004,MATCH(MATCH($B$8,'MASTER PRODUK'!$B$5:$B$204,0)*1000+$A115,'RESEP PRODUK'!$A$5:$A$2004,0)),0)</f>
        <v>0</v>
      </c>
      <c r="G115" s="19">
        <f>IF(E115="m²",$B$13*F115,IF(E115="keliling",$B$14*F115,IF(E115="tinggi cm",$B$11*$B$9*F115,IF(E115="unit",$B$9*F115,IF(E115="tetap",F115,0)))))</f>
        <v>0</v>
      </c>
      <c r="H115" s="9">
        <f>IFERROR(INDEX('MASTER BAHAN'!$E$5:$E$204,MATCH(C115,'MASTER BAHAN'!$B$5:$B$204,0)),0)</f>
        <v>0</v>
      </c>
      <c r="I115" s="10">
        <f>IFERROR(INDEX('RESEP PRODUK'!$H$5:$H$2004,MATCH(MATCH($B$8,'MASTER PRODUK'!$B$5:$B$204,0)*1000+$A115,'RESEP PRODUK'!$A$5:$A$2004,0)),IFERROR(INDEX('MASTER BAHAN'!$F$5:$F$204,MATCH(C115,'MASTER BAHAN'!$B$5:$B$204,0)),0))</f>
        <v>0</v>
      </c>
      <c r="J115" s="20">
        <f>IF(C115="",0,G115*H115*(1+I115))</f>
        <v>0</v>
      </c>
    </row>
    <row r="116" spans="1:10">
      <c r="A116" s="18">
        <v>99</v>
      </c>
      <c r="B116" s="38" t="str">
        <f>IFERROR(INDEX('RESEP PRODUK'!$D$5:$D$2004,MATCH(MATCH($B$8,'MASTER PRODUK'!$B$5:$B$204,0)*1000+$A116,'RESEP PRODUK'!$A$5:$A$2004,0)),"")</f>
        <v/>
      </c>
      <c r="C116" s="38" t="str">
        <f>IFERROR(INDEX('RESEP PRODUK'!$E$5:$E$2004,MATCH(MATCH($B$8,'MASTER PRODUK'!$B$5:$B$204,0)*1000+$A116,'RESEP PRODUK'!$A$5:$A$2004,0)),"")</f>
        <v/>
      </c>
      <c r="D116" s="18" t="str">
        <f>IFERROR(INDEX('MASTER BAHAN'!$D$5:$D$204,MATCH(C116,'MASTER BAHAN'!$B$5:$B$204,0)),"")</f>
        <v/>
      </c>
      <c r="E116" s="18" t="str">
        <f>IFERROR(INDEX('RESEP PRODUK'!$F$5:$F$2004,MATCH(MATCH($B$8,'MASTER PRODUK'!$B$5:$B$204,0)*1000+$A116,'RESEP PRODUK'!$A$5:$A$2004,0)),"")</f>
        <v/>
      </c>
      <c r="F116" s="19">
        <f>IFERROR(INDEX('RESEP PRODUK'!$G$5:$G$2004,MATCH(MATCH($B$8,'MASTER PRODUK'!$B$5:$B$204,0)*1000+$A116,'RESEP PRODUK'!$A$5:$A$2004,0)),0)</f>
        <v>0</v>
      </c>
      <c r="G116" s="19">
        <f>IF(E116="m²",$B$13*F116,IF(E116="keliling",$B$14*F116,IF(E116="tinggi cm",$B$11*$B$9*F116,IF(E116="unit",$B$9*F116,IF(E116="tetap",F116,0)))))</f>
        <v>0</v>
      </c>
      <c r="H116" s="9">
        <f>IFERROR(INDEX('MASTER BAHAN'!$E$5:$E$204,MATCH(C116,'MASTER BAHAN'!$B$5:$B$204,0)),0)</f>
        <v>0</v>
      </c>
      <c r="I116" s="10">
        <f>IFERROR(INDEX('RESEP PRODUK'!$H$5:$H$2004,MATCH(MATCH($B$8,'MASTER PRODUK'!$B$5:$B$204,0)*1000+$A116,'RESEP PRODUK'!$A$5:$A$2004,0)),IFERROR(INDEX('MASTER BAHAN'!$F$5:$F$204,MATCH(C116,'MASTER BAHAN'!$B$5:$B$204,0)),0))</f>
        <v>0</v>
      </c>
      <c r="J116" s="20">
        <f>IF(C116="",0,G116*H116*(1+I116))</f>
        <v>0</v>
      </c>
    </row>
    <row r="117" spans="1:10">
      <c r="A117" s="18">
        <v>100</v>
      </c>
      <c r="B117" s="38" t="str">
        <f>IFERROR(INDEX('RESEP PRODUK'!$D$5:$D$2004,MATCH(MATCH($B$8,'MASTER PRODUK'!$B$5:$B$204,0)*1000+$A117,'RESEP PRODUK'!$A$5:$A$2004,0)),"")</f>
        <v/>
      </c>
      <c r="C117" s="38" t="str">
        <f>IFERROR(INDEX('RESEP PRODUK'!$E$5:$E$2004,MATCH(MATCH($B$8,'MASTER PRODUK'!$B$5:$B$204,0)*1000+$A117,'RESEP PRODUK'!$A$5:$A$2004,0)),"")</f>
        <v/>
      </c>
      <c r="D117" s="18" t="str">
        <f>IFERROR(INDEX('MASTER BAHAN'!$D$5:$D$204,MATCH(C117,'MASTER BAHAN'!$B$5:$B$204,0)),"")</f>
        <v/>
      </c>
      <c r="E117" s="18" t="str">
        <f>IFERROR(INDEX('RESEP PRODUK'!$F$5:$F$2004,MATCH(MATCH($B$8,'MASTER PRODUK'!$B$5:$B$204,0)*1000+$A117,'RESEP PRODUK'!$A$5:$A$2004,0)),"")</f>
        <v/>
      </c>
      <c r="F117" s="19">
        <f>IFERROR(INDEX('RESEP PRODUK'!$G$5:$G$2004,MATCH(MATCH($B$8,'MASTER PRODUK'!$B$5:$B$204,0)*1000+$A117,'RESEP PRODUK'!$A$5:$A$2004,0)),0)</f>
        <v>0</v>
      </c>
      <c r="G117" s="19">
        <f>IF(E117="m²",$B$13*F117,IF(E117="keliling",$B$14*F117,IF(E117="tinggi cm",$B$11*$B$9*F117,IF(E117="unit",$B$9*F117,IF(E117="tetap",F117,0)))))</f>
        <v>0</v>
      </c>
      <c r="H117" s="9">
        <f>IFERROR(INDEX('MASTER BAHAN'!$E$5:$E$204,MATCH(C117,'MASTER BAHAN'!$B$5:$B$204,0)),0)</f>
        <v>0</v>
      </c>
      <c r="I117" s="10">
        <f>IFERROR(INDEX('RESEP PRODUK'!$H$5:$H$2004,MATCH(MATCH($B$8,'MASTER PRODUK'!$B$5:$B$204,0)*1000+$A117,'RESEP PRODUK'!$A$5:$A$2004,0)),IFERROR(INDEX('MASTER BAHAN'!$F$5:$F$204,MATCH(C117,'MASTER BAHAN'!$B$5:$B$204,0)),0))</f>
        <v>0</v>
      </c>
      <c r="J117" s="20">
        <f>IF(C117="",0,G117*H117*(1+I117))</f>
        <v>0</v>
      </c>
    </row>
    <row r="118" spans="1:10">
      <c r="A118" s="88"/>
      <c r="B118" s="88"/>
      <c r="C118" s="88"/>
      <c r="D118" s="88"/>
      <c r="E118" s="88"/>
      <c r="F118" s="88"/>
      <c r="G118" s="88"/>
      <c r="H118" s="88"/>
      <c r="I118" s="88"/>
      <c r="J118" s="88"/>
    </row>
    <row r="119" spans="1:10" ht="21.95" customHeight="1">
      <c r="A119" s="90" t="s">
        <v>499</v>
      </c>
      <c r="B119" s="90" t="s">
        <v>499</v>
      </c>
      <c r="C119" s="90" t="s">
        <v>499</v>
      </c>
      <c r="D119" s="90" t="s">
        <v>499</v>
      </c>
      <c r="E119" s="90" t="s">
        <v>499</v>
      </c>
      <c r="F119" s="90" t="s">
        <v>499</v>
      </c>
      <c r="G119" s="90" t="s">
        <v>499</v>
      </c>
      <c r="H119" s="90" t="s">
        <v>499</v>
      </c>
      <c r="I119" s="90" t="s">
        <v>499</v>
      </c>
      <c r="J119" s="90" t="s">
        <v>499</v>
      </c>
    </row>
    <row r="120" spans="1:10" ht="30" customHeight="1">
      <c r="A120" s="11" t="s">
        <v>485</v>
      </c>
      <c r="B120" s="11" t="s">
        <v>500</v>
      </c>
      <c r="C120" s="11" t="s">
        <v>488</v>
      </c>
      <c r="D120" s="11" t="s">
        <v>491</v>
      </c>
      <c r="E120" s="11" t="s">
        <v>492</v>
      </c>
      <c r="F120" s="11" t="s">
        <v>501</v>
      </c>
      <c r="G120" s="88"/>
      <c r="H120" s="88"/>
      <c r="I120" s="88"/>
      <c r="J120" s="88"/>
    </row>
    <row r="121" spans="1:10">
      <c r="A121" s="18">
        <v>1</v>
      </c>
      <c r="B121" s="38" t="s">
        <v>502</v>
      </c>
      <c r="C121" s="38" t="s">
        <v>503</v>
      </c>
      <c r="D121" s="38">
        <v>2</v>
      </c>
      <c r="E121" s="39">
        <v>200000</v>
      </c>
      <c r="F121" s="9">
        <f>D121*E121</f>
        <v>400000</v>
      </c>
      <c r="G121" s="88"/>
      <c r="H121" s="88"/>
      <c r="I121" s="88"/>
      <c r="J121" s="88"/>
    </row>
    <row r="122" spans="1:10">
      <c r="A122" s="18">
        <v>2</v>
      </c>
      <c r="B122" s="38" t="s">
        <v>504</v>
      </c>
      <c r="C122" s="38" t="s">
        <v>503</v>
      </c>
      <c r="D122" s="38">
        <v>2</v>
      </c>
      <c r="E122" s="39">
        <v>250000</v>
      </c>
      <c r="F122" s="9">
        <f>D122*E122</f>
        <v>500000</v>
      </c>
      <c r="G122" s="88"/>
      <c r="H122" s="88"/>
      <c r="I122" s="88"/>
      <c r="J122" s="88"/>
    </row>
    <row r="123" spans="1:10">
      <c r="A123" s="18">
        <v>3</v>
      </c>
      <c r="B123" s="38" t="s">
        <v>505</v>
      </c>
      <c r="C123" s="38" t="s">
        <v>506</v>
      </c>
      <c r="D123" s="38">
        <v>1</v>
      </c>
      <c r="E123" s="39">
        <v>350000</v>
      </c>
      <c r="F123" s="9">
        <f>D123*E123</f>
        <v>350000</v>
      </c>
      <c r="G123" s="88"/>
      <c r="H123" s="88"/>
      <c r="I123" s="88"/>
      <c r="J123" s="88"/>
    </row>
    <row r="124" spans="1:10">
      <c r="A124" s="18">
        <v>4</v>
      </c>
      <c r="B124" s="38" t="s">
        <v>507</v>
      </c>
      <c r="C124" s="38" t="s">
        <v>508</v>
      </c>
      <c r="D124" s="38">
        <v>0</v>
      </c>
      <c r="E124" s="39">
        <v>125000</v>
      </c>
      <c r="F124" s="9">
        <f>D124*E124</f>
        <v>0</v>
      </c>
      <c r="G124" s="88"/>
      <c r="H124" s="88"/>
      <c r="I124" s="88"/>
      <c r="J124" s="88"/>
    </row>
    <row r="125" spans="1:10">
      <c r="A125" s="18">
        <v>5</v>
      </c>
      <c r="B125" s="38" t="s">
        <v>509</v>
      </c>
      <c r="C125" s="38" t="s">
        <v>510</v>
      </c>
      <c r="D125" s="38">
        <v>1</v>
      </c>
      <c r="E125" s="39">
        <v>300000</v>
      </c>
      <c r="F125" s="9">
        <f>D125*E125</f>
        <v>300000</v>
      </c>
      <c r="G125" s="88"/>
      <c r="H125" s="88"/>
      <c r="I125" s="88"/>
      <c r="J125" s="88"/>
    </row>
    <row r="126" spans="1:10">
      <c r="A126" s="18">
        <v>6</v>
      </c>
      <c r="B126" s="38" t="s">
        <v>511</v>
      </c>
      <c r="C126" s="38" t="s">
        <v>510</v>
      </c>
      <c r="D126" s="38">
        <v>0</v>
      </c>
      <c r="E126" s="39">
        <v>0</v>
      </c>
      <c r="F126" s="9">
        <f>D126*E126</f>
        <v>0</v>
      </c>
      <c r="G126" s="88"/>
      <c r="H126" s="88"/>
      <c r="I126" s="88"/>
      <c r="J126" s="88"/>
    </row>
    <row r="127" spans="1:10">
      <c r="A127" s="18">
        <v>7</v>
      </c>
      <c r="B127" s="38" t="s">
        <v>512</v>
      </c>
      <c r="C127" s="38" t="s">
        <v>510</v>
      </c>
      <c r="D127" s="38">
        <v>0</v>
      </c>
      <c r="E127" s="39">
        <v>0</v>
      </c>
      <c r="F127" s="9">
        <f>D127*E127</f>
        <v>0</v>
      </c>
      <c r="G127" s="88"/>
      <c r="H127" s="88"/>
      <c r="I127" s="88"/>
      <c r="J127" s="88"/>
    </row>
    <row r="128" spans="1:10">
      <c r="A128" s="88"/>
      <c r="B128" s="88"/>
      <c r="C128" s="88"/>
      <c r="D128" s="88"/>
      <c r="E128" s="88"/>
      <c r="F128" s="88"/>
      <c r="G128" s="88"/>
      <c r="H128" s="88"/>
      <c r="I128" s="88"/>
      <c r="J128" s="88"/>
    </row>
    <row r="129" spans="1:10" ht="21.95" customHeight="1">
      <c r="A129" s="90" t="s">
        <v>513</v>
      </c>
      <c r="B129" s="90" t="s">
        <v>513</v>
      </c>
      <c r="C129" s="90" t="s">
        <v>513</v>
      </c>
      <c r="D129" s="90" t="s">
        <v>513</v>
      </c>
      <c r="E129" s="90" t="s">
        <v>513</v>
      </c>
      <c r="F129" s="90" t="s">
        <v>513</v>
      </c>
      <c r="G129" s="90" t="s">
        <v>513</v>
      </c>
      <c r="H129" s="90" t="s">
        <v>513</v>
      </c>
      <c r="I129" s="90" t="s">
        <v>513</v>
      </c>
      <c r="J129" s="90" t="s">
        <v>513</v>
      </c>
    </row>
    <row r="130" spans="1:10">
      <c r="A130" s="92" t="s">
        <v>514</v>
      </c>
      <c r="B130" s="21">
        <f>SUM(J18:J117)</f>
        <v>1824660</v>
      </c>
      <c r="C130" s="88"/>
      <c r="D130" s="92" t="s">
        <v>515</v>
      </c>
      <c r="E130" s="21">
        <f>B143-B144</f>
        <v>2985500</v>
      </c>
      <c r="F130" s="88"/>
      <c r="G130" s="88"/>
      <c r="H130" s="88"/>
      <c r="I130" s="88"/>
      <c r="J130" s="88"/>
    </row>
    <row r="131" spans="1:10">
      <c r="A131" s="92" t="s">
        <v>516</v>
      </c>
      <c r="B131" s="13">
        <f>SUM(F121:F127)</f>
        <v>1550000</v>
      </c>
      <c r="C131" s="88"/>
      <c r="D131" s="92" t="s">
        <v>448</v>
      </c>
      <c r="E131" s="13">
        <f>B141-B137</f>
        <v>2090141</v>
      </c>
      <c r="F131" s="88"/>
      <c r="G131" s="88"/>
      <c r="H131" s="88"/>
      <c r="I131" s="88"/>
      <c r="J131" s="88"/>
    </row>
    <row r="132" spans="1:10">
      <c r="A132" s="92" t="s">
        <v>517</v>
      </c>
      <c r="B132" s="22">
        <f>B130+B131</f>
        <v>3374660</v>
      </c>
      <c r="C132" s="88"/>
      <c r="D132" s="92" t="s">
        <v>451</v>
      </c>
      <c r="E132" s="23">
        <f>IFERROR(E131/B141,0)</f>
        <v>0.3500487355551834</v>
      </c>
      <c r="F132" s="88"/>
      <c r="G132" s="88"/>
      <c r="H132" s="88"/>
      <c r="I132" s="88"/>
      <c r="J132" s="88"/>
    </row>
    <row r="133" spans="1:10">
      <c r="A133" s="92" t="s">
        <v>518</v>
      </c>
      <c r="B133" s="98">
        <v>0.1</v>
      </c>
      <c r="C133" s="88"/>
      <c r="D133" s="92" t="s">
        <v>453</v>
      </c>
      <c r="E133" s="13">
        <f>IFERROR(B141/B13,0)</f>
        <v>487428.57142857142</v>
      </c>
      <c r="F133" s="88"/>
      <c r="G133" s="88"/>
      <c r="H133" s="88"/>
      <c r="I133" s="88"/>
      <c r="J133" s="88"/>
    </row>
    <row r="134" spans="1:10">
      <c r="A134" s="92" t="s">
        <v>519</v>
      </c>
      <c r="B134" s="21">
        <f>B132*B133</f>
        <v>337466</v>
      </c>
      <c r="C134" s="88"/>
      <c r="D134" s="92" t="s">
        <v>520</v>
      </c>
      <c r="E134" s="13">
        <f>IFERROR(B141/(B13*10000),0)</f>
        <v>48.74285714285714</v>
      </c>
      <c r="F134" s="88"/>
      <c r="G134" s="88"/>
      <c r="H134" s="88"/>
      <c r="I134" s="88"/>
      <c r="J134" s="88"/>
    </row>
    <row r="135" spans="1:10">
      <c r="A135" s="92" t="s">
        <v>521</v>
      </c>
      <c r="B135" s="24">
        <v>0.05</v>
      </c>
      <c r="C135" s="88"/>
      <c r="D135" s="92" t="s">
        <v>522</v>
      </c>
      <c r="E135" s="13">
        <f>IFERROR(B141/B9,0)</f>
        <v>853000</v>
      </c>
      <c r="F135" s="88"/>
      <c r="G135" s="88"/>
      <c r="H135" s="88"/>
      <c r="I135" s="88"/>
      <c r="J135" s="88"/>
    </row>
    <row r="136" spans="1:10">
      <c r="A136" s="92" t="s">
        <v>523</v>
      </c>
      <c r="B136" s="13">
        <f>B132*B135</f>
        <v>168733</v>
      </c>
      <c r="C136" s="88"/>
      <c r="D136" s="92" t="s">
        <v>524</v>
      </c>
      <c r="E136" s="13">
        <f>IFERROR(B137/B13,0)</f>
        <v>316804.81632653059</v>
      </c>
      <c r="F136" s="88"/>
      <c r="G136" s="88"/>
      <c r="H136" s="88"/>
      <c r="I136" s="88"/>
      <c r="J136" s="88"/>
    </row>
    <row r="137" spans="1:10">
      <c r="A137" s="99" t="s">
        <v>525</v>
      </c>
      <c r="B137" s="25">
        <f>B132+B134+B136</f>
        <v>3880859</v>
      </c>
      <c r="C137" s="88"/>
      <c r="D137" s="92" t="s">
        <v>469</v>
      </c>
      <c r="E137" s="13">
        <f>E8</f>
        <v>3000000</v>
      </c>
      <c r="F137" s="88"/>
      <c r="G137" s="88"/>
      <c r="H137" s="88"/>
      <c r="I137" s="88"/>
      <c r="J137" s="88"/>
    </row>
    <row r="138" spans="1:10">
      <c r="A138" s="99" t="s">
        <v>526</v>
      </c>
      <c r="B138" s="26">
        <f>E9</f>
        <v>0.35</v>
      </c>
      <c r="C138" s="88"/>
      <c r="D138" s="92" t="s">
        <v>457</v>
      </c>
      <c r="E138" s="27" t="str">
        <f>IF(B141&gt;=E8,"AMAN","DI BAWAH MINIMUM")</f>
        <v>AMAN</v>
      </c>
      <c r="F138" s="88"/>
      <c r="G138" s="88"/>
      <c r="H138" s="88"/>
      <c r="I138" s="88"/>
      <c r="J138" s="88"/>
    </row>
    <row r="139" spans="1:10">
      <c r="A139" s="99" t="s">
        <v>527</v>
      </c>
      <c r="B139" s="28">
        <f>MAX(E8,ROUNDUP(B137/(1-B138),-3))</f>
        <v>5971000</v>
      </c>
      <c r="C139" s="88"/>
      <c r="D139" s="92" t="s">
        <v>528</v>
      </c>
      <c r="E139" s="93">
        <v>1000</v>
      </c>
      <c r="F139" s="88"/>
      <c r="G139" s="88"/>
      <c r="H139" s="88"/>
      <c r="I139" s="88"/>
      <c r="J139" s="88"/>
    </row>
    <row r="140" spans="1:10">
      <c r="A140" s="99" t="s">
        <v>529</v>
      </c>
      <c r="B140" s="29">
        <v>0</v>
      </c>
      <c r="C140" s="88"/>
      <c r="D140" s="92" t="s">
        <v>530</v>
      </c>
      <c r="E140" s="94" t="s">
        <v>531</v>
      </c>
      <c r="F140" s="88"/>
      <c r="G140" s="88"/>
      <c r="H140" s="88"/>
      <c r="I140" s="88"/>
      <c r="J140" s="88"/>
    </row>
    <row r="141" spans="1:10">
      <c r="A141" s="99" t="s">
        <v>532</v>
      </c>
      <c r="B141" s="25">
        <f>ROUNDUP(B139*(1-B140)/E139,0)*E139</f>
        <v>5971000</v>
      </c>
      <c r="C141" s="88"/>
      <c r="D141" s="92" t="s">
        <v>533</v>
      </c>
      <c r="E141" s="94" t="s">
        <v>534</v>
      </c>
      <c r="F141" s="88"/>
      <c r="G141" s="88"/>
      <c r="H141" s="88"/>
      <c r="I141" s="88"/>
      <c r="J141" s="88"/>
    </row>
    <row r="142" spans="1:10">
      <c r="A142" s="99" t="s">
        <v>476</v>
      </c>
      <c r="B142" s="25">
        <f>IF(E10="Ya",B141*E11,0)</f>
        <v>0</v>
      </c>
      <c r="C142" s="88"/>
      <c r="D142" s="92" t="s">
        <v>535</v>
      </c>
      <c r="E142" s="94" t="s">
        <v>531</v>
      </c>
      <c r="F142" s="88"/>
      <c r="G142" s="88"/>
      <c r="H142" s="88"/>
      <c r="I142" s="88"/>
      <c r="J142" s="88"/>
    </row>
    <row r="143" spans="1:10">
      <c r="A143" s="99" t="s">
        <v>536</v>
      </c>
      <c r="B143" s="25">
        <f>B141+B142</f>
        <v>5971000</v>
      </c>
      <c r="C143" s="88"/>
      <c r="D143" s="92" t="s">
        <v>537</v>
      </c>
      <c r="E143" s="94" t="s">
        <v>538</v>
      </c>
      <c r="F143" s="88"/>
      <c r="G143" s="88"/>
      <c r="H143" s="88"/>
      <c r="I143" s="88"/>
      <c r="J143" s="88"/>
    </row>
    <row r="144" spans="1:10">
      <c r="A144" s="92" t="s">
        <v>539</v>
      </c>
      <c r="B144" s="22">
        <f>B143*E12</f>
        <v>2985500</v>
      </c>
      <c r="C144" s="88"/>
      <c r="D144" s="92" t="s">
        <v>129</v>
      </c>
      <c r="E144" s="95" t="s">
        <v>540</v>
      </c>
      <c r="F144" s="88"/>
      <c r="G144" s="88"/>
      <c r="H144" s="88"/>
      <c r="I144" s="88"/>
      <c r="J144" s="88"/>
    </row>
    <row r="145" spans="1:10">
      <c r="A145" s="88"/>
      <c r="B145" s="88"/>
      <c r="C145" s="88"/>
      <c r="D145" s="92" t="s">
        <v>541</v>
      </c>
      <c r="E145" s="21">
        <f>IFERROR(B141/B14,0)</f>
        <v>133281.25</v>
      </c>
      <c r="F145" s="88"/>
      <c r="G145" s="88"/>
      <c r="H145" s="88"/>
      <c r="I145" s="88"/>
      <c r="J145" s="88"/>
    </row>
    <row r="146" spans="1:10">
      <c r="A146" s="88"/>
      <c r="B146" s="88"/>
      <c r="C146" s="88"/>
      <c r="D146" s="92" t="s">
        <v>542</v>
      </c>
      <c r="E146" s="22">
        <f>IFERROR(B141/(B11*B9),0)</f>
        <v>12185.714285714286</v>
      </c>
      <c r="F146" s="88"/>
      <c r="G146" s="88"/>
      <c r="H146" s="88"/>
      <c r="I146" s="88"/>
      <c r="J146" s="88"/>
    </row>
  </sheetData>
  <mergeCells count="6">
    <mergeCell ref="A129:J129"/>
    <mergeCell ref="A1:J1"/>
    <mergeCell ref="A2:J2"/>
    <mergeCell ref="A4:J4"/>
    <mergeCell ref="A16:J16"/>
    <mergeCell ref="A119:J119"/>
  </mergeCells>
  <conditionalFormatting sqref="E138">
    <cfRule type="containsText" dxfId="1" priority="1" operator="containsText" text="AMAN"/>
    <cfRule type="containsText" dxfId="0" priority="2" operator="containsText" text="DI BAWAH"/>
  </conditionalFormatting>
  <dataValidations count="1">
    <dataValidation type="list" sqref="E10" xr:uid="{00000000-0002-0000-0F00-000001000000}">
      <formula1>"Ya,Tidak"</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xr:uid="{00000000-0002-0000-0F00-000000000000}">
          <x14:formula1>
            <xm:f>'MASTER PRODUK'!$B$5:$B$204</xm:f>
          </x14:formula1>
          <xm:sqref>B8</xm:sqref>
        </x14:dataValidation>
        <x14:dataValidation type="list" xr:uid="{00000000-0002-0000-0F00-000002000000}">
          <x14:formula1>
            <xm:f>'MASTER BAHAN'!$B$5:$B$204</xm:f>
          </x14:formula1>
          <xm:sqref>C18:C117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04"/>
  <sheetViews>
    <sheetView showGridLines="0" topLeftCell="A40" workbookViewId="0">
      <selection activeCell="H52" sqref="H52"/>
    </sheetView>
  </sheetViews>
  <sheetFormatPr defaultRowHeight="15"/>
  <cols>
    <col min="1" max="1" width="15" customWidth="1"/>
    <col min="2" max="2" width="38" customWidth="1"/>
    <col min="3" max="4" width="16" customWidth="1"/>
    <col min="5" max="6" width="17" customWidth="1"/>
    <col min="7" max="7" width="42" customWidth="1"/>
    <col min="8" max="8" width="16" customWidth="1"/>
    <col min="9" max="9" width="18" customWidth="1"/>
  </cols>
  <sheetData>
    <row r="1" spans="1:9" ht="33.950000000000003" customHeight="1">
      <c r="A1" s="86" t="s">
        <v>543</v>
      </c>
      <c r="B1" s="86" t="s">
        <v>543</v>
      </c>
      <c r="C1" s="86" t="s">
        <v>543</v>
      </c>
      <c r="D1" s="86" t="s">
        <v>543</v>
      </c>
      <c r="E1" s="86" t="s">
        <v>543</v>
      </c>
      <c r="F1" s="86" t="s">
        <v>543</v>
      </c>
      <c r="G1" s="86" t="s">
        <v>543</v>
      </c>
      <c r="H1" s="86" t="s">
        <v>543</v>
      </c>
      <c r="I1" s="100"/>
    </row>
    <row r="2" spans="1:9" ht="27.95" customHeight="1">
      <c r="A2" s="87" t="s">
        <v>544</v>
      </c>
      <c r="B2" s="87" t="s">
        <v>545</v>
      </c>
      <c r="C2" s="87" t="s">
        <v>545</v>
      </c>
      <c r="D2" s="87" t="s">
        <v>545</v>
      </c>
      <c r="E2" s="87" t="s">
        <v>545</v>
      </c>
      <c r="F2" s="87" t="s">
        <v>545</v>
      </c>
      <c r="G2" s="87" t="s">
        <v>545</v>
      </c>
      <c r="H2" s="87" t="s">
        <v>545</v>
      </c>
      <c r="I2" s="100"/>
    </row>
    <row r="3" spans="1:9">
      <c r="A3" s="88"/>
      <c r="B3" s="88"/>
      <c r="C3" s="88"/>
      <c r="D3" s="88"/>
      <c r="E3" s="88"/>
      <c r="F3" s="88"/>
      <c r="G3" s="88"/>
      <c r="H3" s="88"/>
      <c r="I3" s="62"/>
    </row>
    <row r="4" spans="1:9" ht="30" customHeight="1">
      <c r="A4" s="11" t="s">
        <v>546</v>
      </c>
      <c r="B4" s="11" t="s">
        <v>547</v>
      </c>
      <c r="C4" s="11" t="s">
        <v>81</v>
      </c>
      <c r="D4" s="11" t="s">
        <v>488</v>
      </c>
      <c r="E4" s="11" t="s">
        <v>492</v>
      </c>
      <c r="F4" s="11" t="s">
        <v>548</v>
      </c>
      <c r="G4" s="11" t="s">
        <v>549</v>
      </c>
      <c r="H4" s="11" t="s">
        <v>550</v>
      </c>
      <c r="I4" s="36" t="s">
        <v>551</v>
      </c>
    </row>
    <row r="5" spans="1:9">
      <c r="A5" s="38" t="s">
        <v>552</v>
      </c>
      <c r="B5" s="38" t="s">
        <v>553</v>
      </c>
      <c r="C5" s="38" t="s">
        <v>554</v>
      </c>
      <c r="D5" s="38" t="s">
        <v>555</v>
      </c>
      <c r="E5" s="39">
        <v>16500</v>
      </c>
      <c r="F5" s="40">
        <v>0</v>
      </c>
      <c r="G5" s="38" t="s">
        <v>556</v>
      </c>
      <c r="H5" s="41">
        <v>45898</v>
      </c>
      <c r="I5" s="42" t="s">
        <v>557</v>
      </c>
    </row>
    <row r="6" spans="1:9">
      <c r="A6" s="38" t="s">
        <v>558</v>
      </c>
      <c r="B6" s="38" t="s">
        <v>559</v>
      </c>
      <c r="C6" s="38" t="s">
        <v>554</v>
      </c>
      <c r="D6" s="38" t="s">
        <v>555</v>
      </c>
      <c r="E6" s="39">
        <v>25000</v>
      </c>
      <c r="F6" s="40">
        <v>0</v>
      </c>
      <c r="G6" s="38" t="s">
        <v>556</v>
      </c>
      <c r="H6" s="41">
        <v>45898</v>
      </c>
      <c r="I6" s="42" t="s">
        <v>557</v>
      </c>
    </row>
    <row r="7" spans="1:9">
      <c r="A7" s="38" t="s">
        <v>560</v>
      </c>
      <c r="B7" s="38" t="s">
        <v>561</v>
      </c>
      <c r="C7" s="38" t="s">
        <v>554</v>
      </c>
      <c r="D7" s="38" t="s">
        <v>555</v>
      </c>
      <c r="E7" s="39">
        <v>37000</v>
      </c>
      <c r="F7" s="40">
        <v>0</v>
      </c>
      <c r="G7" s="38" t="s">
        <v>562</v>
      </c>
      <c r="H7" s="41">
        <v>45898</v>
      </c>
      <c r="I7" s="42" t="s">
        <v>557</v>
      </c>
    </row>
    <row r="8" spans="1:9">
      <c r="A8" s="38" t="s">
        <v>563</v>
      </c>
      <c r="B8" s="38" t="s">
        <v>564</v>
      </c>
      <c r="C8" s="38" t="s">
        <v>554</v>
      </c>
      <c r="D8" s="38" t="s">
        <v>555</v>
      </c>
      <c r="E8" s="39">
        <v>65000</v>
      </c>
      <c r="F8" s="40">
        <v>0</v>
      </c>
      <c r="G8" s="38" t="s">
        <v>562</v>
      </c>
      <c r="H8" s="41">
        <v>45898</v>
      </c>
      <c r="I8" s="42" t="s">
        <v>557</v>
      </c>
    </row>
    <row r="9" spans="1:9">
      <c r="A9" s="38" t="s">
        <v>565</v>
      </c>
      <c r="B9" s="38" t="s">
        <v>566</v>
      </c>
      <c r="C9" s="38" t="s">
        <v>554</v>
      </c>
      <c r="D9" s="38" t="s">
        <v>555</v>
      </c>
      <c r="E9" s="39">
        <v>70000</v>
      </c>
      <c r="F9" s="40">
        <v>0</v>
      </c>
      <c r="G9" s="38" t="s">
        <v>562</v>
      </c>
      <c r="H9" s="41">
        <v>45898</v>
      </c>
      <c r="I9" s="42" t="s">
        <v>557</v>
      </c>
    </row>
    <row r="10" spans="1:9">
      <c r="A10" s="38" t="s">
        <v>567</v>
      </c>
      <c r="B10" s="38" t="s">
        <v>568</v>
      </c>
      <c r="C10" s="38" t="s">
        <v>554</v>
      </c>
      <c r="D10" s="38" t="s">
        <v>555</v>
      </c>
      <c r="E10" s="39">
        <v>37500</v>
      </c>
      <c r="F10" s="40">
        <v>0</v>
      </c>
      <c r="G10" s="38" t="s">
        <v>569</v>
      </c>
      <c r="H10" s="41">
        <v>45898</v>
      </c>
      <c r="I10" s="42" t="s">
        <v>557</v>
      </c>
    </row>
    <row r="11" spans="1:9">
      <c r="A11" s="38" t="s">
        <v>570</v>
      </c>
      <c r="B11" s="38" t="s">
        <v>571</v>
      </c>
      <c r="C11" s="38" t="s">
        <v>554</v>
      </c>
      <c r="D11" s="38" t="s">
        <v>555</v>
      </c>
      <c r="E11" s="39">
        <v>45000</v>
      </c>
      <c r="F11" s="40">
        <v>0</v>
      </c>
      <c r="G11" s="38" t="s">
        <v>569</v>
      </c>
      <c r="H11" s="41">
        <v>45898</v>
      </c>
      <c r="I11" s="42" t="s">
        <v>557</v>
      </c>
    </row>
    <row r="12" spans="1:9">
      <c r="A12" s="38" t="s">
        <v>572</v>
      </c>
      <c r="B12" s="38" t="s">
        <v>573</v>
      </c>
      <c r="C12" s="38" t="s">
        <v>554</v>
      </c>
      <c r="D12" s="38" t="s">
        <v>555</v>
      </c>
      <c r="E12" s="39">
        <v>65000</v>
      </c>
      <c r="F12" s="40">
        <v>0</v>
      </c>
      <c r="G12" s="38" t="s">
        <v>569</v>
      </c>
      <c r="H12" s="41">
        <v>45898</v>
      </c>
      <c r="I12" s="42" t="s">
        <v>557</v>
      </c>
    </row>
    <row r="13" spans="1:9">
      <c r="A13" s="38" t="s">
        <v>574</v>
      </c>
      <c r="B13" s="38" t="s">
        <v>575</v>
      </c>
      <c r="C13" s="38" t="s">
        <v>554</v>
      </c>
      <c r="D13" s="38" t="s">
        <v>555</v>
      </c>
      <c r="E13" s="39">
        <v>95000</v>
      </c>
      <c r="F13" s="40">
        <v>0</v>
      </c>
      <c r="G13" s="38" t="s">
        <v>569</v>
      </c>
      <c r="H13" s="41">
        <v>45898</v>
      </c>
      <c r="I13" s="42" t="s">
        <v>557</v>
      </c>
    </row>
    <row r="14" spans="1:9">
      <c r="A14" s="38" t="s">
        <v>576</v>
      </c>
      <c r="B14" s="38" t="s">
        <v>577</v>
      </c>
      <c r="C14" s="38" t="s">
        <v>554</v>
      </c>
      <c r="D14" s="38" t="s">
        <v>555</v>
      </c>
      <c r="E14" s="39">
        <v>65000</v>
      </c>
      <c r="F14" s="40">
        <v>0</v>
      </c>
      <c r="G14" s="38" t="s">
        <v>569</v>
      </c>
      <c r="H14" s="41">
        <v>45898</v>
      </c>
      <c r="I14" s="42" t="s">
        <v>557</v>
      </c>
    </row>
    <row r="15" spans="1:9">
      <c r="A15" s="38" t="s">
        <v>578</v>
      </c>
      <c r="B15" s="38" t="s">
        <v>579</v>
      </c>
      <c r="C15" s="38" t="s">
        <v>554</v>
      </c>
      <c r="D15" s="38" t="s">
        <v>555</v>
      </c>
      <c r="E15" s="39">
        <v>105000</v>
      </c>
      <c r="F15" s="40">
        <v>0</v>
      </c>
      <c r="G15" s="38" t="s">
        <v>569</v>
      </c>
      <c r="H15" s="41">
        <v>45898</v>
      </c>
      <c r="I15" s="42" t="s">
        <v>557</v>
      </c>
    </row>
    <row r="16" spans="1:9">
      <c r="A16" s="38" t="s">
        <v>580</v>
      </c>
      <c r="B16" s="38" t="s">
        <v>581</v>
      </c>
      <c r="C16" s="38" t="s">
        <v>554</v>
      </c>
      <c r="D16" s="38" t="s">
        <v>555</v>
      </c>
      <c r="E16" s="39">
        <v>160000</v>
      </c>
      <c r="F16" s="40">
        <v>0</v>
      </c>
      <c r="G16" s="38" t="s">
        <v>569</v>
      </c>
      <c r="H16" s="41">
        <v>45898</v>
      </c>
      <c r="I16" s="42" t="s">
        <v>557</v>
      </c>
    </row>
    <row r="17" spans="1:9">
      <c r="A17" s="38" t="s">
        <v>582</v>
      </c>
      <c r="B17" s="38" t="s">
        <v>583</v>
      </c>
      <c r="C17" s="38" t="s">
        <v>554</v>
      </c>
      <c r="D17" s="38" t="s">
        <v>555</v>
      </c>
      <c r="E17" s="39">
        <v>70000</v>
      </c>
      <c r="F17" s="40">
        <v>0</v>
      </c>
      <c r="G17" s="38" t="s">
        <v>569</v>
      </c>
      <c r="H17" s="41">
        <v>45898</v>
      </c>
      <c r="I17" s="42" t="s">
        <v>557</v>
      </c>
    </row>
    <row r="18" spans="1:9">
      <c r="A18" s="38" t="s">
        <v>584</v>
      </c>
      <c r="B18" s="38" t="s">
        <v>585</v>
      </c>
      <c r="C18" s="38" t="s">
        <v>554</v>
      </c>
      <c r="D18" s="38" t="s">
        <v>555</v>
      </c>
      <c r="E18" s="39">
        <v>95000</v>
      </c>
      <c r="F18" s="40">
        <v>0</v>
      </c>
      <c r="G18" s="38" t="s">
        <v>569</v>
      </c>
      <c r="H18" s="41">
        <v>45898</v>
      </c>
      <c r="I18" s="42" t="s">
        <v>557</v>
      </c>
    </row>
    <row r="19" spans="1:9">
      <c r="A19" s="38" t="s">
        <v>586</v>
      </c>
      <c r="B19" s="38" t="s">
        <v>587</v>
      </c>
      <c r="C19" s="38" t="s">
        <v>554</v>
      </c>
      <c r="D19" s="38" t="s">
        <v>555</v>
      </c>
      <c r="E19" s="39">
        <v>110000</v>
      </c>
      <c r="F19" s="40">
        <v>0</v>
      </c>
      <c r="G19" s="38" t="s">
        <v>569</v>
      </c>
      <c r="H19" s="41">
        <v>45898</v>
      </c>
      <c r="I19" s="42" t="s">
        <v>557</v>
      </c>
    </row>
    <row r="20" spans="1:9">
      <c r="A20" s="38" t="s">
        <v>588</v>
      </c>
      <c r="B20" s="38" t="s">
        <v>589</v>
      </c>
      <c r="C20" s="38" t="s">
        <v>554</v>
      </c>
      <c r="D20" s="38" t="s">
        <v>555</v>
      </c>
      <c r="E20" s="39">
        <v>125000</v>
      </c>
      <c r="F20" s="40">
        <v>0</v>
      </c>
      <c r="G20" s="38" t="s">
        <v>569</v>
      </c>
      <c r="H20" s="41">
        <v>45898</v>
      </c>
      <c r="I20" s="42" t="s">
        <v>557</v>
      </c>
    </row>
    <row r="21" spans="1:9">
      <c r="A21" s="38" t="s">
        <v>590</v>
      </c>
      <c r="B21" s="38" t="s">
        <v>591</v>
      </c>
      <c r="C21" s="38" t="s">
        <v>554</v>
      </c>
      <c r="D21" s="38" t="s">
        <v>555</v>
      </c>
      <c r="E21" s="39">
        <v>70000</v>
      </c>
      <c r="F21" s="40">
        <v>0</v>
      </c>
      <c r="G21" s="38" t="s">
        <v>592</v>
      </c>
      <c r="H21" s="41">
        <v>45898</v>
      </c>
      <c r="I21" s="42" t="s">
        <v>557</v>
      </c>
    </row>
    <row r="22" spans="1:9">
      <c r="A22" s="38" t="s">
        <v>593</v>
      </c>
      <c r="B22" s="38" t="s">
        <v>594</v>
      </c>
      <c r="C22" s="38" t="s">
        <v>554</v>
      </c>
      <c r="D22" s="38" t="s">
        <v>555</v>
      </c>
      <c r="E22" s="39">
        <v>110000</v>
      </c>
      <c r="F22" s="40">
        <v>0</v>
      </c>
      <c r="G22" s="38" t="s">
        <v>595</v>
      </c>
      <c r="H22" s="41">
        <v>45898</v>
      </c>
      <c r="I22" s="42" t="s">
        <v>557</v>
      </c>
    </row>
    <row r="23" spans="1:9">
      <c r="A23" s="38" t="s">
        <v>596</v>
      </c>
      <c r="B23" s="38" t="s">
        <v>597</v>
      </c>
      <c r="C23" s="38" t="s">
        <v>554</v>
      </c>
      <c r="D23" s="38" t="s">
        <v>555</v>
      </c>
      <c r="E23" s="39">
        <v>110000</v>
      </c>
      <c r="F23" s="40">
        <v>0</v>
      </c>
      <c r="G23" s="38" t="s">
        <v>592</v>
      </c>
      <c r="H23" s="41">
        <v>45898</v>
      </c>
      <c r="I23" s="42" t="s">
        <v>557</v>
      </c>
    </row>
    <row r="24" spans="1:9">
      <c r="A24" s="38" t="s">
        <v>598</v>
      </c>
      <c r="B24" s="38" t="s">
        <v>599</v>
      </c>
      <c r="C24" s="38" t="s">
        <v>554</v>
      </c>
      <c r="D24" s="38" t="s">
        <v>555</v>
      </c>
      <c r="E24" s="39">
        <v>160000</v>
      </c>
      <c r="F24" s="40">
        <v>0</v>
      </c>
      <c r="G24" s="38" t="s">
        <v>595</v>
      </c>
      <c r="H24" s="41">
        <v>45898</v>
      </c>
      <c r="I24" s="42" t="s">
        <v>557</v>
      </c>
    </row>
    <row r="25" spans="1:9">
      <c r="A25" s="38" t="s">
        <v>600</v>
      </c>
      <c r="B25" s="38" t="s">
        <v>601</v>
      </c>
      <c r="C25" s="38" t="s">
        <v>554</v>
      </c>
      <c r="D25" s="38" t="s">
        <v>555</v>
      </c>
      <c r="E25" s="39">
        <v>170000</v>
      </c>
      <c r="F25" s="40">
        <v>0</v>
      </c>
      <c r="G25" s="38" t="s">
        <v>592</v>
      </c>
      <c r="H25" s="41">
        <v>45898</v>
      </c>
      <c r="I25" s="42" t="s">
        <v>557</v>
      </c>
    </row>
    <row r="26" spans="1:9">
      <c r="A26" s="38" t="s">
        <v>602</v>
      </c>
      <c r="B26" s="38" t="s">
        <v>603</v>
      </c>
      <c r="C26" s="38" t="s">
        <v>554</v>
      </c>
      <c r="D26" s="38" t="s">
        <v>555</v>
      </c>
      <c r="E26" s="39">
        <v>220000</v>
      </c>
      <c r="F26" s="40">
        <v>0</v>
      </c>
      <c r="G26" s="38" t="s">
        <v>595</v>
      </c>
      <c r="H26" s="41">
        <v>45898</v>
      </c>
      <c r="I26" s="42" t="s">
        <v>557</v>
      </c>
    </row>
    <row r="27" spans="1:9">
      <c r="A27" s="38" t="s">
        <v>604</v>
      </c>
      <c r="B27" s="38" t="s">
        <v>605</v>
      </c>
      <c r="C27" s="38" t="s">
        <v>554</v>
      </c>
      <c r="D27" s="38" t="s">
        <v>555</v>
      </c>
      <c r="E27" s="39">
        <v>75000</v>
      </c>
      <c r="F27" s="40">
        <v>0</v>
      </c>
      <c r="G27" s="38" t="s">
        <v>606</v>
      </c>
      <c r="H27" s="41">
        <v>45898</v>
      </c>
      <c r="I27" s="42" t="s">
        <v>557</v>
      </c>
    </row>
    <row r="28" spans="1:9">
      <c r="A28" s="38" t="s">
        <v>607</v>
      </c>
      <c r="B28" s="38" t="s">
        <v>608</v>
      </c>
      <c r="C28" s="38" t="s">
        <v>554</v>
      </c>
      <c r="D28" s="38" t="s">
        <v>555</v>
      </c>
      <c r="E28" s="39">
        <v>120000</v>
      </c>
      <c r="F28" s="40">
        <v>0</v>
      </c>
      <c r="G28" s="38" t="s">
        <v>609</v>
      </c>
      <c r="H28" s="41">
        <v>45898</v>
      </c>
      <c r="I28" s="42" t="s">
        <v>557</v>
      </c>
    </row>
    <row r="29" spans="1:9">
      <c r="A29" s="38" t="s">
        <v>610</v>
      </c>
      <c r="B29" s="38" t="s">
        <v>611</v>
      </c>
      <c r="C29" s="38" t="s">
        <v>554</v>
      </c>
      <c r="D29" s="38" t="s">
        <v>555</v>
      </c>
      <c r="E29" s="39">
        <v>170000</v>
      </c>
      <c r="F29" s="40">
        <v>0</v>
      </c>
      <c r="G29" s="38" t="s">
        <v>612</v>
      </c>
      <c r="H29" s="41">
        <v>45898</v>
      </c>
      <c r="I29" s="42" t="s">
        <v>557</v>
      </c>
    </row>
    <row r="30" spans="1:9">
      <c r="A30" s="38" t="s">
        <v>613</v>
      </c>
      <c r="B30" s="38" t="s">
        <v>614</v>
      </c>
      <c r="C30" s="38" t="s">
        <v>554</v>
      </c>
      <c r="D30" s="38" t="s">
        <v>555</v>
      </c>
      <c r="E30" s="39">
        <v>180000</v>
      </c>
      <c r="F30" s="40">
        <v>0</v>
      </c>
      <c r="G30" s="38" t="s">
        <v>609</v>
      </c>
      <c r="H30" s="41">
        <v>45898</v>
      </c>
      <c r="I30" s="42" t="s">
        <v>557</v>
      </c>
    </row>
    <row r="31" spans="1:9">
      <c r="A31" s="38" t="s">
        <v>615</v>
      </c>
      <c r="B31" s="38" t="s">
        <v>616</v>
      </c>
      <c r="C31" s="38" t="s">
        <v>554</v>
      </c>
      <c r="D31" s="38" t="s">
        <v>555</v>
      </c>
      <c r="E31" s="39">
        <v>230000</v>
      </c>
      <c r="F31" s="40">
        <v>0</v>
      </c>
      <c r="G31" s="38" t="s">
        <v>612</v>
      </c>
      <c r="H31" s="41">
        <v>45898</v>
      </c>
      <c r="I31" s="42" t="s">
        <v>557</v>
      </c>
    </row>
    <row r="32" spans="1:9">
      <c r="A32" s="38" t="s">
        <v>617</v>
      </c>
      <c r="B32" s="38" t="s">
        <v>618</v>
      </c>
      <c r="C32" s="38" t="s">
        <v>554</v>
      </c>
      <c r="D32" s="38" t="s">
        <v>555</v>
      </c>
      <c r="E32" s="39">
        <v>45000</v>
      </c>
      <c r="F32" s="40">
        <v>0</v>
      </c>
      <c r="G32" s="38" t="s">
        <v>619</v>
      </c>
      <c r="H32" s="41">
        <v>45898</v>
      </c>
      <c r="I32" s="42" t="s">
        <v>557</v>
      </c>
    </row>
    <row r="33" spans="1:9">
      <c r="A33" s="38" t="s">
        <v>620</v>
      </c>
      <c r="B33" s="38" t="s">
        <v>621</v>
      </c>
      <c r="C33" s="38" t="s">
        <v>554</v>
      </c>
      <c r="D33" s="38" t="s">
        <v>555</v>
      </c>
      <c r="E33" s="39">
        <v>60000</v>
      </c>
      <c r="F33" s="40">
        <v>0</v>
      </c>
      <c r="G33" s="38" t="s">
        <v>619</v>
      </c>
      <c r="H33" s="41">
        <v>45898</v>
      </c>
      <c r="I33" s="42" t="s">
        <v>557</v>
      </c>
    </row>
    <row r="34" spans="1:9">
      <c r="A34" s="38" t="s">
        <v>622</v>
      </c>
      <c r="B34" s="38" t="s">
        <v>496</v>
      </c>
      <c r="C34" s="38" t="s">
        <v>623</v>
      </c>
      <c r="D34" s="38" t="s">
        <v>555</v>
      </c>
      <c r="E34" s="39">
        <v>122000</v>
      </c>
      <c r="F34" s="40">
        <v>0</v>
      </c>
      <c r="G34" s="38" t="s">
        <v>624</v>
      </c>
      <c r="H34" s="41">
        <v>46266</v>
      </c>
      <c r="I34" s="37"/>
    </row>
    <row r="35" spans="1:9">
      <c r="A35" s="38" t="s">
        <v>625</v>
      </c>
      <c r="B35" s="38" t="s">
        <v>496</v>
      </c>
      <c r="C35" s="38" t="s">
        <v>623</v>
      </c>
      <c r="D35" s="38" t="s">
        <v>626</v>
      </c>
      <c r="E35" s="39">
        <v>122001</v>
      </c>
      <c r="F35" s="40">
        <v>1</v>
      </c>
      <c r="G35" s="38" t="s">
        <v>624</v>
      </c>
      <c r="H35" s="41">
        <v>46267</v>
      </c>
      <c r="I35" s="37"/>
    </row>
    <row r="36" spans="1:9">
      <c r="A36" s="38" t="s">
        <v>627</v>
      </c>
      <c r="B36" s="38" t="s">
        <v>496</v>
      </c>
      <c r="C36" s="38" t="s">
        <v>623</v>
      </c>
      <c r="D36" s="38" t="s">
        <v>628</v>
      </c>
      <c r="E36" s="39">
        <v>122002</v>
      </c>
      <c r="F36" s="40">
        <v>2</v>
      </c>
      <c r="G36" s="38" t="s">
        <v>624</v>
      </c>
      <c r="H36" s="41">
        <v>46268</v>
      </c>
      <c r="I36" s="37"/>
    </row>
    <row r="37" spans="1:9">
      <c r="A37" s="38" t="s">
        <v>629</v>
      </c>
      <c r="B37" s="38" t="s">
        <v>496</v>
      </c>
      <c r="C37" s="38" t="s">
        <v>623</v>
      </c>
      <c r="D37" s="38" t="s">
        <v>630</v>
      </c>
      <c r="E37" s="39">
        <v>122003</v>
      </c>
      <c r="F37" s="40">
        <v>3</v>
      </c>
      <c r="G37" s="38" t="s">
        <v>624</v>
      </c>
      <c r="H37" s="41">
        <v>46269</v>
      </c>
      <c r="I37" s="37"/>
    </row>
    <row r="38" spans="1:9">
      <c r="A38" s="38" t="s">
        <v>631</v>
      </c>
      <c r="B38" s="38" t="s">
        <v>496</v>
      </c>
      <c r="C38" s="38" t="s">
        <v>623</v>
      </c>
      <c r="D38" s="38" t="s">
        <v>632</v>
      </c>
      <c r="E38" s="39">
        <v>122004</v>
      </c>
      <c r="F38" s="40">
        <v>4</v>
      </c>
      <c r="G38" s="38" t="s">
        <v>624</v>
      </c>
      <c r="H38" s="41">
        <v>46270</v>
      </c>
      <c r="I38" s="37"/>
    </row>
    <row r="39" spans="1:9">
      <c r="A39" s="38"/>
      <c r="B39" s="38"/>
      <c r="C39" s="38"/>
      <c r="D39" s="38"/>
      <c r="E39" s="39"/>
      <c r="F39" s="40"/>
      <c r="G39" s="38"/>
      <c r="H39" s="41"/>
      <c r="I39" s="37"/>
    </row>
    <row r="40" spans="1:9">
      <c r="A40" s="38"/>
      <c r="B40" s="38"/>
      <c r="C40" s="38"/>
      <c r="D40" s="38"/>
      <c r="E40" s="39"/>
      <c r="F40" s="40"/>
      <c r="G40" s="38"/>
      <c r="H40" s="41"/>
      <c r="I40" s="37"/>
    </row>
    <row r="41" spans="1:9">
      <c r="A41" s="38"/>
      <c r="B41" s="38"/>
      <c r="C41" s="38"/>
      <c r="D41" s="38"/>
      <c r="E41" s="39"/>
      <c r="F41" s="40"/>
      <c r="G41" s="38"/>
      <c r="H41" s="41"/>
      <c r="I41" s="37"/>
    </row>
    <row r="42" spans="1:9">
      <c r="A42" s="38"/>
      <c r="B42" s="38"/>
      <c r="C42" s="38"/>
      <c r="D42" s="38"/>
      <c r="E42" s="39"/>
      <c r="F42" s="40"/>
      <c r="G42" s="38"/>
      <c r="H42" s="41"/>
      <c r="I42" s="37"/>
    </row>
    <row r="43" spans="1:9">
      <c r="A43" s="38"/>
      <c r="B43" s="38"/>
      <c r="C43" s="38"/>
      <c r="D43" s="38"/>
      <c r="E43" s="39"/>
      <c r="F43" s="40"/>
      <c r="G43" s="38"/>
      <c r="H43" s="41"/>
      <c r="I43" s="37"/>
    </row>
    <row r="44" spans="1:9">
      <c r="A44" s="38"/>
      <c r="B44" s="38"/>
      <c r="C44" s="38"/>
      <c r="D44" s="38"/>
      <c r="E44" s="39"/>
      <c r="F44" s="40"/>
      <c r="G44" s="38"/>
      <c r="H44" s="41"/>
      <c r="I44" s="37"/>
    </row>
    <row r="45" spans="1:9">
      <c r="A45" s="38"/>
      <c r="B45" s="38"/>
      <c r="C45" s="38"/>
      <c r="D45" s="38"/>
      <c r="E45" s="39"/>
      <c r="F45" s="40"/>
      <c r="G45" s="38"/>
      <c r="H45" s="41"/>
      <c r="I45" s="37"/>
    </row>
    <row r="46" spans="1:9">
      <c r="A46" s="38"/>
      <c r="B46" s="38"/>
      <c r="C46" s="38"/>
      <c r="D46" s="38"/>
      <c r="E46" s="39"/>
      <c r="F46" s="40"/>
      <c r="G46" s="38"/>
      <c r="H46" s="41"/>
      <c r="I46" s="37"/>
    </row>
    <row r="47" spans="1:9">
      <c r="A47" s="38"/>
      <c r="B47" s="38"/>
      <c r="C47" s="38"/>
      <c r="D47" s="38"/>
      <c r="E47" s="39"/>
      <c r="F47" s="40"/>
      <c r="G47" s="38"/>
      <c r="H47" s="41"/>
      <c r="I47" s="37"/>
    </row>
    <row r="48" spans="1:9">
      <c r="A48" s="38"/>
      <c r="B48" s="38"/>
      <c r="C48" s="38"/>
      <c r="D48" s="38"/>
      <c r="E48" s="39"/>
      <c r="F48" s="40"/>
      <c r="G48" s="38"/>
      <c r="H48" s="41"/>
      <c r="I48" s="37"/>
    </row>
    <row r="49" spans="1:9">
      <c r="A49" s="38"/>
      <c r="B49" s="38"/>
      <c r="C49" s="38"/>
      <c r="D49" s="38"/>
      <c r="E49" s="39"/>
      <c r="F49" s="40"/>
      <c r="G49" s="38"/>
      <c r="H49" s="41"/>
      <c r="I49" s="37"/>
    </row>
    <row r="50" spans="1:9">
      <c r="A50" s="38"/>
      <c r="B50" s="38"/>
      <c r="C50" s="38"/>
      <c r="D50" s="38"/>
      <c r="E50" s="39"/>
      <c r="F50" s="40"/>
      <c r="G50" s="38"/>
      <c r="H50" s="41"/>
      <c r="I50" s="37"/>
    </row>
    <row r="51" spans="1:9">
      <c r="A51" s="38"/>
      <c r="B51" s="38"/>
      <c r="C51" s="38"/>
      <c r="D51" s="38"/>
      <c r="E51" s="39"/>
      <c r="F51" s="40"/>
      <c r="G51" s="38"/>
      <c r="H51" s="41"/>
      <c r="I51" s="37"/>
    </row>
    <row r="52" spans="1:9">
      <c r="A52" s="38" t="s">
        <v>633</v>
      </c>
      <c r="B52" s="38" t="s">
        <v>498</v>
      </c>
      <c r="C52" s="38" t="s">
        <v>634</v>
      </c>
      <c r="D52" s="38" t="s">
        <v>635</v>
      </c>
      <c r="E52" s="39">
        <v>65000</v>
      </c>
      <c r="F52" s="40"/>
      <c r="G52" s="38"/>
      <c r="H52" s="41">
        <v>46267</v>
      </c>
      <c r="I52" s="37"/>
    </row>
    <row r="53" spans="1:9">
      <c r="A53" s="38"/>
      <c r="B53" s="38"/>
      <c r="C53" s="38"/>
      <c r="D53" s="38"/>
      <c r="E53" s="39"/>
      <c r="F53" s="40"/>
      <c r="G53" s="38"/>
      <c r="H53" s="41"/>
      <c r="I53" s="37"/>
    </row>
    <row r="54" spans="1:9">
      <c r="A54" s="38"/>
      <c r="B54" s="38"/>
      <c r="C54" s="38"/>
      <c r="D54" s="38"/>
      <c r="E54" s="39"/>
      <c r="F54" s="40"/>
      <c r="G54" s="38"/>
      <c r="H54" s="41"/>
      <c r="I54" s="37"/>
    </row>
    <row r="55" spans="1:9">
      <c r="A55" s="38"/>
      <c r="B55" s="38"/>
      <c r="C55" s="38"/>
      <c r="D55" s="38"/>
      <c r="E55" s="39"/>
      <c r="F55" s="40"/>
      <c r="G55" s="38"/>
      <c r="H55" s="41"/>
      <c r="I55" s="37"/>
    </row>
    <row r="56" spans="1:9">
      <c r="A56" s="38"/>
      <c r="B56" s="38"/>
      <c r="C56" s="38"/>
      <c r="D56" s="38"/>
      <c r="E56" s="39"/>
      <c r="F56" s="40"/>
      <c r="G56" s="38"/>
      <c r="H56" s="41"/>
      <c r="I56" s="37"/>
    </row>
    <row r="57" spans="1:9">
      <c r="A57" s="38"/>
      <c r="B57" s="38"/>
      <c r="C57" s="38"/>
      <c r="D57" s="38"/>
      <c r="E57" s="39"/>
      <c r="F57" s="40"/>
      <c r="G57" s="38"/>
      <c r="H57" s="41"/>
      <c r="I57" s="37"/>
    </row>
    <row r="58" spans="1:9">
      <c r="A58" s="38"/>
      <c r="B58" s="38"/>
      <c r="C58" s="38"/>
      <c r="D58" s="38"/>
      <c r="E58" s="39"/>
      <c r="F58" s="40"/>
      <c r="G58" s="38"/>
      <c r="H58" s="41"/>
      <c r="I58" s="37"/>
    </row>
    <row r="59" spans="1:9">
      <c r="A59" s="38"/>
      <c r="B59" s="38"/>
      <c r="C59" s="38"/>
      <c r="D59" s="38"/>
      <c r="E59" s="39"/>
      <c r="F59" s="40"/>
      <c r="G59" s="38"/>
      <c r="H59" s="41"/>
      <c r="I59" s="37"/>
    </row>
    <row r="60" spans="1:9">
      <c r="A60" s="38"/>
      <c r="B60" s="38"/>
      <c r="C60" s="38"/>
      <c r="D60" s="38"/>
      <c r="E60" s="39"/>
      <c r="F60" s="40"/>
      <c r="G60" s="38"/>
      <c r="H60" s="41"/>
      <c r="I60" s="37"/>
    </row>
    <row r="61" spans="1:9">
      <c r="A61" s="38"/>
      <c r="B61" s="38"/>
      <c r="C61" s="38"/>
      <c r="D61" s="38"/>
      <c r="E61" s="39"/>
      <c r="F61" s="40"/>
      <c r="G61" s="38"/>
      <c r="H61" s="41"/>
      <c r="I61" s="37"/>
    </row>
    <row r="62" spans="1:9">
      <c r="A62" s="38"/>
      <c r="B62" s="38"/>
      <c r="C62" s="38"/>
      <c r="D62" s="38"/>
      <c r="E62" s="39"/>
      <c r="F62" s="40"/>
      <c r="G62" s="38"/>
      <c r="H62" s="41"/>
      <c r="I62" s="37"/>
    </row>
    <row r="63" spans="1:9">
      <c r="A63" s="38"/>
      <c r="B63" s="38"/>
      <c r="C63" s="38"/>
      <c r="D63" s="38"/>
      <c r="E63" s="39"/>
      <c r="F63" s="40"/>
      <c r="G63" s="38"/>
      <c r="H63" s="41"/>
      <c r="I63" s="37"/>
    </row>
    <row r="64" spans="1:9">
      <c r="A64" s="38"/>
      <c r="B64" s="38"/>
      <c r="C64" s="38"/>
      <c r="D64" s="38"/>
      <c r="E64" s="39"/>
      <c r="F64" s="40"/>
      <c r="G64" s="38"/>
      <c r="H64" s="41"/>
      <c r="I64" s="37"/>
    </row>
    <row r="65" spans="1:9">
      <c r="A65" s="38"/>
      <c r="B65" s="38"/>
      <c r="C65" s="38"/>
      <c r="D65" s="38"/>
      <c r="E65" s="39"/>
      <c r="F65" s="40"/>
      <c r="G65" s="38"/>
      <c r="H65" s="41"/>
      <c r="I65" s="37"/>
    </row>
    <row r="66" spans="1:9">
      <c r="A66" s="38"/>
      <c r="B66" s="38"/>
      <c r="C66" s="38"/>
      <c r="D66" s="38"/>
      <c r="E66" s="39"/>
      <c r="F66" s="40"/>
      <c r="G66" s="38"/>
      <c r="H66" s="41"/>
      <c r="I66" s="37"/>
    </row>
    <row r="67" spans="1:9">
      <c r="A67" s="38"/>
      <c r="B67" s="38"/>
      <c r="C67" s="38"/>
      <c r="D67" s="38"/>
      <c r="E67" s="39"/>
      <c r="F67" s="40"/>
      <c r="G67" s="38"/>
      <c r="H67" s="41"/>
      <c r="I67" s="37"/>
    </row>
    <row r="68" spans="1:9">
      <c r="A68" s="38"/>
      <c r="B68" s="38"/>
      <c r="C68" s="38"/>
      <c r="D68" s="38"/>
      <c r="E68" s="39"/>
      <c r="F68" s="40"/>
      <c r="G68" s="38"/>
      <c r="H68" s="41"/>
      <c r="I68" s="37"/>
    </row>
    <row r="69" spans="1:9">
      <c r="A69" s="38"/>
      <c r="B69" s="38"/>
      <c r="C69" s="38"/>
      <c r="D69" s="38"/>
      <c r="E69" s="39"/>
      <c r="F69" s="40"/>
      <c r="G69" s="38"/>
      <c r="H69" s="41"/>
      <c r="I69" s="37"/>
    </row>
    <row r="70" spans="1:9">
      <c r="A70" s="38"/>
      <c r="B70" s="38"/>
      <c r="C70" s="38"/>
      <c r="D70" s="38"/>
      <c r="E70" s="39"/>
      <c r="F70" s="40"/>
      <c r="G70" s="38"/>
      <c r="H70" s="41"/>
      <c r="I70" s="37"/>
    </row>
    <row r="71" spans="1:9">
      <c r="A71" s="38"/>
      <c r="B71" s="38"/>
      <c r="C71" s="38"/>
      <c r="D71" s="38"/>
      <c r="E71" s="39"/>
      <c r="F71" s="40"/>
      <c r="G71" s="38"/>
      <c r="H71" s="41"/>
      <c r="I71" s="37"/>
    </row>
    <row r="72" spans="1:9">
      <c r="A72" s="38"/>
      <c r="B72" s="38"/>
      <c r="C72" s="38"/>
      <c r="D72" s="38"/>
      <c r="E72" s="39"/>
      <c r="F72" s="40"/>
      <c r="G72" s="38"/>
      <c r="H72" s="41"/>
      <c r="I72" s="37"/>
    </row>
    <row r="73" spans="1:9">
      <c r="A73" s="38"/>
      <c r="B73" s="38"/>
      <c r="C73" s="38"/>
      <c r="D73" s="38"/>
      <c r="E73" s="39"/>
      <c r="F73" s="40"/>
      <c r="G73" s="38"/>
      <c r="H73" s="41"/>
      <c r="I73" s="37"/>
    </row>
    <row r="74" spans="1:9">
      <c r="A74" s="38"/>
      <c r="B74" s="38"/>
      <c r="C74" s="38"/>
      <c r="D74" s="38"/>
      <c r="E74" s="39"/>
      <c r="F74" s="40"/>
      <c r="G74" s="38"/>
      <c r="H74" s="41"/>
      <c r="I74" s="37"/>
    </row>
    <row r="75" spans="1:9">
      <c r="A75" s="38"/>
      <c r="B75" s="38"/>
      <c r="C75" s="38"/>
      <c r="D75" s="38"/>
      <c r="E75" s="39"/>
      <c r="F75" s="40"/>
      <c r="G75" s="38"/>
      <c r="H75" s="41"/>
      <c r="I75" s="37"/>
    </row>
    <row r="76" spans="1:9">
      <c r="A76" s="38"/>
      <c r="B76" s="38"/>
      <c r="C76" s="38"/>
      <c r="D76" s="38"/>
      <c r="E76" s="39"/>
      <c r="F76" s="40"/>
      <c r="G76" s="38"/>
      <c r="H76" s="41"/>
      <c r="I76" s="37"/>
    </row>
    <row r="77" spans="1:9">
      <c r="A77" s="38"/>
      <c r="B77" s="38"/>
      <c r="C77" s="38"/>
      <c r="D77" s="38"/>
      <c r="E77" s="39"/>
      <c r="F77" s="40"/>
      <c r="G77" s="38"/>
      <c r="H77" s="41"/>
      <c r="I77" s="37"/>
    </row>
    <row r="78" spans="1:9">
      <c r="A78" s="38"/>
      <c r="B78" s="38"/>
      <c r="C78" s="38"/>
      <c r="D78" s="38"/>
      <c r="E78" s="39"/>
      <c r="F78" s="40"/>
      <c r="G78" s="38"/>
      <c r="H78" s="41"/>
      <c r="I78" s="37"/>
    </row>
    <row r="79" spans="1:9">
      <c r="A79" s="38"/>
      <c r="B79" s="38"/>
      <c r="C79" s="38"/>
      <c r="D79" s="38"/>
      <c r="E79" s="39"/>
      <c r="F79" s="40"/>
      <c r="G79" s="38"/>
      <c r="H79" s="41"/>
      <c r="I79" s="37"/>
    </row>
    <row r="80" spans="1:9">
      <c r="A80" s="38"/>
      <c r="B80" s="38"/>
      <c r="C80" s="38"/>
      <c r="D80" s="38"/>
      <c r="E80" s="39"/>
      <c r="F80" s="40"/>
      <c r="G80" s="38"/>
      <c r="H80" s="41"/>
      <c r="I80" s="37"/>
    </row>
    <row r="81" spans="1:9">
      <c r="A81" s="38"/>
      <c r="B81" s="38"/>
      <c r="C81" s="38"/>
      <c r="D81" s="38"/>
      <c r="E81" s="39"/>
      <c r="F81" s="40"/>
      <c r="G81" s="38"/>
      <c r="H81" s="41"/>
      <c r="I81" s="37"/>
    </row>
    <row r="82" spans="1:9">
      <c r="A82" s="38"/>
      <c r="B82" s="38"/>
      <c r="C82" s="38"/>
      <c r="D82" s="38"/>
      <c r="E82" s="39"/>
      <c r="F82" s="40"/>
      <c r="G82" s="38"/>
      <c r="H82" s="41"/>
      <c r="I82" s="37"/>
    </row>
    <row r="83" spans="1:9">
      <c r="A83" s="38"/>
      <c r="B83" s="38"/>
      <c r="C83" s="38"/>
      <c r="D83" s="38"/>
      <c r="E83" s="39"/>
      <c r="F83" s="40"/>
      <c r="G83" s="38"/>
      <c r="H83" s="41"/>
      <c r="I83" s="37"/>
    </row>
    <row r="84" spans="1:9">
      <c r="A84" s="38"/>
      <c r="B84" s="38"/>
      <c r="C84" s="38"/>
      <c r="D84" s="38"/>
      <c r="E84" s="39"/>
      <c r="F84" s="40"/>
      <c r="G84" s="38"/>
      <c r="H84" s="41"/>
      <c r="I84" s="37"/>
    </row>
    <row r="85" spans="1:9">
      <c r="A85" s="38"/>
      <c r="B85" s="38"/>
      <c r="C85" s="38"/>
      <c r="D85" s="38"/>
      <c r="E85" s="39"/>
      <c r="F85" s="40"/>
      <c r="G85" s="38"/>
      <c r="H85" s="41"/>
      <c r="I85" s="37"/>
    </row>
    <row r="86" spans="1:9">
      <c r="A86" s="38"/>
      <c r="B86" s="38"/>
      <c r="C86" s="38"/>
      <c r="D86" s="38"/>
      <c r="E86" s="39"/>
      <c r="F86" s="40"/>
      <c r="G86" s="38"/>
      <c r="H86" s="41"/>
      <c r="I86" s="37"/>
    </row>
    <row r="87" spans="1:9">
      <c r="A87" s="38"/>
      <c r="B87" s="38"/>
      <c r="C87" s="38"/>
      <c r="D87" s="38"/>
      <c r="E87" s="39"/>
      <c r="F87" s="40"/>
      <c r="G87" s="38"/>
      <c r="H87" s="41"/>
      <c r="I87" s="37"/>
    </row>
    <row r="88" spans="1:9">
      <c r="A88" s="38"/>
      <c r="B88" s="38"/>
      <c r="C88" s="38"/>
      <c r="D88" s="38"/>
      <c r="E88" s="39"/>
      <c r="F88" s="40"/>
      <c r="G88" s="38"/>
      <c r="H88" s="41"/>
      <c r="I88" s="37"/>
    </row>
    <row r="89" spans="1:9">
      <c r="A89" s="38"/>
      <c r="B89" s="38"/>
      <c r="C89" s="38"/>
      <c r="D89" s="38"/>
      <c r="E89" s="39"/>
      <c r="F89" s="40"/>
      <c r="G89" s="38"/>
      <c r="H89" s="41"/>
      <c r="I89" s="37"/>
    </row>
    <row r="90" spans="1:9">
      <c r="A90" s="38"/>
      <c r="B90" s="38"/>
      <c r="C90" s="38"/>
      <c r="D90" s="38"/>
      <c r="E90" s="39"/>
      <c r="F90" s="40"/>
      <c r="G90" s="38"/>
      <c r="H90" s="41"/>
      <c r="I90" s="37"/>
    </row>
    <row r="91" spans="1:9">
      <c r="A91" s="38"/>
      <c r="B91" s="38"/>
      <c r="C91" s="38"/>
      <c r="D91" s="38"/>
      <c r="E91" s="39"/>
      <c r="F91" s="40"/>
      <c r="G91" s="38"/>
      <c r="H91" s="41"/>
      <c r="I91" s="37"/>
    </row>
    <row r="92" spans="1:9">
      <c r="A92" s="38"/>
      <c r="B92" s="38"/>
      <c r="C92" s="38"/>
      <c r="D92" s="38"/>
      <c r="E92" s="39"/>
      <c r="F92" s="40"/>
      <c r="G92" s="38"/>
      <c r="H92" s="41"/>
      <c r="I92" s="37"/>
    </row>
    <row r="93" spans="1:9">
      <c r="A93" s="38"/>
      <c r="B93" s="38"/>
      <c r="C93" s="38"/>
      <c r="D93" s="38"/>
      <c r="E93" s="39"/>
      <c r="F93" s="40"/>
      <c r="G93" s="38"/>
      <c r="H93" s="41"/>
      <c r="I93" s="37"/>
    </row>
    <row r="94" spans="1:9">
      <c r="A94" s="38"/>
      <c r="B94" s="38"/>
      <c r="C94" s="38"/>
      <c r="D94" s="38"/>
      <c r="E94" s="39"/>
      <c r="F94" s="40"/>
      <c r="G94" s="38"/>
      <c r="H94" s="41"/>
      <c r="I94" s="37"/>
    </row>
    <row r="95" spans="1:9">
      <c r="A95" s="38"/>
      <c r="B95" s="38"/>
      <c r="C95" s="38"/>
      <c r="D95" s="38"/>
      <c r="E95" s="39"/>
      <c r="F95" s="40"/>
      <c r="G95" s="38"/>
      <c r="H95" s="41"/>
      <c r="I95" s="37"/>
    </row>
    <row r="96" spans="1:9">
      <c r="A96" s="38"/>
      <c r="B96" s="38"/>
      <c r="C96" s="38"/>
      <c r="D96" s="38"/>
      <c r="E96" s="39"/>
      <c r="F96" s="40"/>
      <c r="G96" s="38"/>
      <c r="H96" s="41"/>
      <c r="I96" s="37"/>
    </row>
    <row r="97" spans="1:9">
      <c r="A97" s="38"/>
      <c r="B97" s="38"/>
      <c r="C97" s="38"/>
      <c r="D97" s="38"/>
      <c r="E97" s="39"/>
      <c r="F97" s="40"/>
      <c r="G97" s="38"/>
      <c r="H97" s="41"/>
      <c r="I97" s="37"/>
    </row>
    <row r="98" spans="1:9">
      <c r="A98" s="38"/>
      <c r="B98" s="38"/>
      <c r="C98" s="38"/>
      <c r="D98" s="38"/>
      <c r="E98" s="39"/>
      <c r="F98" s="40"/>
      <c r="G98" s="38"/>
      <c r="H98" s="41"/>
      <c r="I98" s="37"/>
    </row>
    <row r="99" spans="1:9">
      <c r="A99" s="38"/>
      <c r="B99" s="38"/>
      <c r="C99" s="38"/>
      <c r="D99" s="38"/>
      <c r="E99" s="39"/>
      <c r="F99" s="40"/>
      <c r="G99" s="38"/>
      <c r="H99" s="41"/>
      <c r="I99" s="37"/>
    </row>
    <row r="100" spans="1:9">
      <c r="A100" s="38" t="s">
        <v>636</v>
      </c>
      <c r="B100" s="38" t="s">
        <v>637</v>
      </c>
      <c r="C100" s="38" t="s">
        <v>638</v>
      </c>
      <c r="D100" s="38" t="s">
        <v>555</v>
      </c>
      <c r="E100" s="39">
        <v>85000</v>
      </c>
      <c r="F100" s="40">
        <v>0.08</v>
      </c>
      <c r="G100" s="38" t="s">
        <v>639</v>
      </c>
      <c r="H100" s="41">
        <v>46266</v>
      </c>
      <c r="I100" s="37"/>
    </row>
    <row r="101" spans="1:9">
      <c r="A101" s="38" t="s">
        <v>640</v>
      </c>
      <c r="B101" s="38" t="s">
        <v>641</v>
      </c>
      <c r="C101" s="38" t="s">
        <v>638</v>
      </c>
      <c r="D101" s="38" t="s">
        <v>555</v>
      </c>
      <c r="E101" s="39">
        <v>425000</v>
      </c>
      <c r="F101" s="40">
        <v>0.1</v>
      </c>
      <c r="G101" s="38" t="s">
        <v>639</v>
      </c>
      <c r="H101" s="41">
        <v>46266</v>
      </c>
      <c r="I101" s="37"/>
    </row>
    <row r="102" spans="1:9">
      <c r="A102" s="38" t="s">
        <v>642</v>
      </c>
      <c r="B102" s="38" t="s">
        <v>643</v>
      </c>
      <c r="C102" s="38" t="s">
        <v>638</v>
      </c>
      <c r="D102" s="38" t="s">
        <v>555</v>
      </c>
      <c r="E102" s="39">
        <v>385000</v>
      </c>
      <c r="F102" s="40">
        <v>0.08</v>
      </c>
      <c r="G102" s="38" t="s">
        <v>639</v>
      </c>
      <c r="H102" s="41">
        <v>46266</v>
      </c>
      <c r="I102" s="37"/>
    </row>
    <row r="103" spans="1:9">
      <c r="A103" s="38" t="s">
        <v>644</v>
      </c>
      <c r="B103" s="38" t="s">
        <v>645</v>
      </c>
      <c r="C103" s="38" t="s">
        <v>638</v>
      </c>
      <c r="D103" s="38" t="s">
        <v>555</v>
      </c>
      <c r="E103" s="39">
        <v>75000</v>
      </c>
      <c r="F103" s="40">
        <v>0.1</v>
      </c>
      <c r="G103" s="38" t="s">
        <v>639</v>
      </c>
      <c r="H103" s="41">
        <v>46266</v>
      </c>
      <c r="I103" s="37"/>
    </row>
    <row r="104" spans="1:9">
      <c r="A104" s="38" t="s">
        <v>646</v>
      </c>
      <c r="B104" s="38" t="s">
        <v>647</v>
      </c>
      <c r="C104" s="38" t="s">
        <v>638</v>
      </c>
      <c r="D104" s="38" t="s">
        <v>555</v>
      </c>
      <c r="E104" s="39">
        <v>95000</v>
      </c>
      <c r="F104" s="40">
        <v>0.1</v>
      </c>
      <c r="G104" s="38" t="s">
        <v>639</v>
      </c>
      <c r="H104" s="41">
        <v>46266</v>
      </c>
      <c r="I104" s="37"/>
    </row>
    <row r="105" spans="1:9">
      <c r="A105" s="38" t="s">
        <v>648</v>
      </c>
      <c r="B105" s="38" t="s">
        <v>649</v>
      </c>
      <c r="C105" s="38" t="s">
        <v>638</v>
      </c>
      <c r="D105" s="38" t="s">
        <v>555</v>
      </c>
      <c r="E105" s="39">
        <v>35000</v>
      </c>
      <c r="F105" s="40">
        <v>0.05</v>
      </c>
      <c r="G105" s="38" t="s">
        <v>639</v>
      </c>
      <c r="H105" s="41">
        <v>46266</v>
      </c>
      <c r="I105" s="37"/>
    </row>
    <row r="106" spans="1:9">
      <c r="A106" s="38" t="s">
        <v>650</v>
      </c>
      <c r="B106" s="38" t="s">
        <v>651</v>
      </c>
      <c r="C106" s="38" t="s">
        <v>623</v>
      </c>
      <c r="D106" s="38" t="s">
        <v>652</v>
      </c>
      <c r="E106" s="39">
        <v>85000</v>
      </c>
      <c r="F106" s="40">
        <v>0.08</v>
      </c>
      <c r="G106" s="38" t="s">
        <v>653</v>
      </c>
      <c r="H106" s="41">
        <v>46266</v>
      </c>
      <c r="I106" s="37"/>
    </row>
    <row r="107" spans="1:9">
      <c r="A107" s="38" t="s">
        <v>654</v>
      </c>
      <c r="B107" s="38" t="s">
        <v>655</v>
      </c>
      <c r="C107" s="38" t="s">
        <v>623</v>
      </c>
      <c r="D107" s="38" t="s">
        <v>652</v>
      </c>
      <c r="E107" s="39">
        <v>185000</v>
      </c>
      <c r="F107" s="40">
        <v>0.08</v>
      </c>
      <c r="G107" s="38" t="s">
        <v>653</v>
      </c>
      <c r="H107" s="41">
        <v>46266</v>
      </c>
      <c r="I107" s="37"/>
    </row>
    <row r="108" spans="1:9">
      <c r="A108" s="38" t="s">
        <v>656</v>
      </c>
      <c r="B108" s="38" t="s">
        <v>657</v>
      </c>
      <c r="C108" s="38" t="s">
        <v>623</v>
      </c>
      <c r="D108" s="38" t="s">
        <v>652</v>
      </c>
      <c r="E108" s="39">
        <v>255000</v>
      </c>
      <c r="F108" s="40">
        <v>0.08</v>
      </c>
      <c r="G108" s="38" t="s">
        <v>653</v>
      </c>
      <c r="H108" s="41">
        <v>46266</v>
      </c>
      <c r="I108" s="37"/>
    </row>
    <row r="109" spans="1:9">
      <c r="A109" s="38" t="s">
        <v>658</v>
      </c>
      <c r="B109" s="38" t="s">
        <v>496</v>
      </c>
      <c r="C109" s="38" t="s">
        <v>623</v>
      </c>
      <c r="D109" s="38" t="s">
        <v>555</v>
      </c>
      <c r="E109" s="39">
        <v>375000</v>
      </c>
      <c r="F109" s="40">
        <v>0.1</v>
      </c>
      <c r="G109" s="38" t="s">
        <v>659</v>
      </c>
      <c r="H109" s="41">
        <v>46266</v>
      </c>
      <c r="I109" s="37"/>
    </row>
    <row r="110" spans="1:9">
      <c r="A110" s="38" t="s">
        <v>660</v>
      </c>
      <c r="B110" s="38" t="s">
        <v>661</v>
      </c>
      <c r="C110" s="38" t="s">
        <v>638</v>
      </c>
      <c r="D110" s="38" t="s">
        <v>555</v>
      </c>
      <c r="E110" s="39">
        <v>850000</v>
      </c>
      <c r="F110" s="40">
        <v>0.1</v>
      </c>
      <c r="G110" s="38" t="s">
        <v>659</v>
      </c>
      <c r="H110" s="41">
        <v>46266</v>
      </c>
      <c r="I110" s="37"/>
    </row>
    <row r="111" spans="1:9">
      <c r="A111" s="38" t="s">
        <v>662</v>
      </c>
      <c r="B111" s="38" t="s">
        <v>663</v>
      </c>
      <c r="C111" s="38" t="s">
        <v>664</v>
      </c>
      <c r="D111" s="38" t="s">
        <v>665</v>
      </c>
      <c r="E111" s="39">
        <v>9500</v>
      </c>
      <c r="F111" s="40">
        <v>0.05</v>
      </c>
      <c r="G111" s="38" t="s">
        <v>666</v>
      </c>
      <c r="H111" s="41">
        <v>46266</v>
      </c>
      <c r="I111" s="37"/>
    </row>
    <row r="112" spans="1:9">
      <c r="A112" s="38" t="s">
        <v>667</v>
      </c>
      <c r="B112" s="38" t="s">
        <v>668</v>
      </c>
      <c r="C112" s="38" t="s">
        <v>664</v>
      </c>
      <c r="D112" s="38" t="s">
        <v>665</v>
      </c>
      <c r="E112" s="39">
        <v>325000</v>
      </c>
      <c r="F112" s="40">
        <v>0.05</v>
      </c>
      <c r="G112" s="38" t="s">
        <v>669</v>
      </c>
      <c r="H112" s="41">
        <v>46266</v>
      </c>
      <c r="I112" s="37"/>
    </row>
    <row r="113" spans="1:9">
      <c r="A113" s="38" t="s">
        <v>670</v>
      </c>
      <c r="B113" s="38" t="s">
        <v>671</v>
      </c>
      <c r="C113" s="38" t="s">
        <v>664</v>
      </c>
      <c r="D113" s="38" t="s">
        <v>672</v>
      </c>
      <c r="E113" s="39">
        <v>12000</v>
      </c>
      <c r="F113" s="40">
        <v>0.05</v>
      </c>
      <c r="G113" s="38" t="s">
        <v>673</v>
      </c>
      <c r="H113" s="41">
        <v>46266</v>
      </c>
      <c r="I113" s="37"/>
    </row>
    <row r="114" spans="1:9">
      <c r="A114" s="38" t="s">
        <v>674</v>
      </c>
      <c r="B114" s="38" t="s">
        <v>675</v>
      </c>
      <c r="C114" s="38" t="s">
        <v>664</v>
      </c>
      <c r="D114" s="38" t="s">
        <v>676</v>
      </c>
      <c r="E114" s="39">
        <v>175000</v>
      </c>
      <c r="F114" s="40">
        <v>0.03</v>
      </c>
      <c r="G114" s="38" t="s">
        <v>677</v>
      </c>
      <c r="H114" s="41">
        <v>46266</v>
      </c>
      <c r="I114" s="37"/>
    </row>
    <row r="115" spans="1:9">
      <c r="A115" s="38" t="s">
        <v>678</v>
      </c>
      <c r="B115" s="38" t="s">
        <v>679</v>
      </c>
      <c r="C115" s="38" t="s">
        <v>664</v>
      </c>
      <c r="D115" s="38" t="s">
        <v>665</v>
      </c>
      <c r="E115" s="39">
        <v>250000</v>
      </c>
      <c r="F115" s="40">
        <v>0.05</v>
      </c>
      <c r="G115" s="38" t="s">
        <v>680</v>
      </c>
      <c r="H115" s="41">
        <v>46266</v>
      </c>
      <c r="I115" s="37"/>
    </row>
    <row r="116" spans="1:9">
      <c r="A116" s="38" t="s">
        <v>681</v>
      </c>
      <c r="B116" s="38" t="s">
        <v>682</v>
      </c>
      <c r="C116" s="38" t="s">
        <v>683</v>
      </c>
      <c r="D116" s="38" t="s">
        <v>684</v>
      </c>
      <c r="E116" s="39">
        <v>85000</v>
      </c>
      <c r="F116" s="40">
        <v>0.1</v>
      </c>
      <c r="G116" s="38" t="s">
        <v>666</v>
      </c>
      <c r="H116" s="41">
        <v>46266</v>
      </c>
      <c r="I116" s="37"/>
    </row>
    <row r="117" spans="1:9">
      <c r="A117" s="38" t="s">
        <v>685</v>
      </c>
      <c r="B117" s="38" t="s">
        <v>686</v>
      </c>
      <c r="C117" s="38" t="s">
        <v>634</v>
      </c>
      <c r="D117" s="38" t="s">
        <v>676</v>
      </c>
      <c r="E117" s="39">
        <v>350000</v>
      </c>
      <c r="F117" s="40">
        <v>0.1</v>
      </c>
      <c r="G117" s="38" t="s">
        <v>687</v>
      </c>
      <c r="H117" s="41">
        <v>46266</v>
      </c>
      <c r="I117" s="37"/>
    </row>
    <row r="118" spans="1:9">
      <c r="A118" s="38" t="s">
        <v>688</v>
      </c>
      <c r="B118" s="38" t="s">
        <v>689</v>
      </c>
      <c r="C118" s="38" t="s">
        <v>683</v>
      </c>
      <c r="D118" s="38" t="s">
        <v>676</v>
      </c>
      <c r="E118" s="39">
        <v>200000</v>
      </c>
      <c r="F118" s="40">
        <v>0.1</v>
      </c>
      <c r="G118" s="38" t="s">
        <v>687</v>
      </c>
      <c r="H118" s="41">
        <v>46266</v>
      </c>
      <c r="I118" s="37"/>
    </row>
    <row r="119" spans="1:9">
      <c r="A119" s="38" t="s">
        <v>690</v>
      </c>
      <c r="B119" s="38" t="s">
        <v>691</v>
      </c>
      <c r="C119" s="38" t="s">
        <v>683</v>
      </c>
      <c r="D119" s="38" t="s">
        <v>676</v>
      </c>
      <c r="E119" s="39">
        <v>250000</v>
      </c>
      <c r="F119" s="40">
        <v>0.1</v>
      </c>
      <c r="G119" s="38" t="s">
        <v>687</v>
      </c>
      <c r="H119" s="41">
        <v>46266</v>
      </c>
      <c r="I119" s="37"/>
    </row>
    <row r="120" spans="1:9">
      <c r="A120" s="38" t="s">
        <v>692</v>
      </c>
      <c r="B120" s="38" t="s">
        <v>693</v>
      </c>
      <c r="C120" s="38" t="s">
        <v>554</v>
      </c>
      <c r="D120" s="38" t="s">
        <v>555</v>
      </c>
      <c r="E120" s="39">
        <v>55000</v>
      </c>
      <c r="F120" s="40">
        <v>0.05</v>
      </c>
      <c r="G120" s="38" t="s">
        <v>639</v>
      </c>
      <c r="H120" s="41">
        <v>46266</v>
      </c>
      <c r="I120" s="37"/>
    </row>
    <row r="121" spans="1:9">
      <c r="A121" s="38" t="s">
        <v>694</v>
      </c>
      <c r="B121" s="38" t="s">
        <v>695</v>
      </c>
      <c r="C121" s="38" t="s">
        <v>554</v>
      </c>
      <c r="D121" s="38" t="s">
        <v>555</v>
      </c>
      <c r="E121" s="39">
        <v>450000</v>
      </c>
      <c r="F121" s="40">
        <v>0.05</v>
      </c>
      <c r="G121" s="38" t="s">
        <v>639</v>
      </c>
      <c r="H121" s="41">
        <v>46266</v>
      </c>
      <c r="I121" s="37"/>
    </row>
    <row r="122" spans="1:9">
      <c r="A122" s="38" t="s">
        <v>696</v>
      </c>
      <c r="B122" s="38" t="s">
        <v>502</v>
      </c>
      <c r="C122" s="38" t="s">
        <v>697</v>
      </c>
      <c r="D122" s="38" t="s">
        <v>503</v>
      </c>
      <c r="E122" s="39">
        <v>200000</v>
      </c>
      <c r="F122" s="40">
        <v>0</v>
      </c>
      <c r="G122" s="38" t="s">
        <v>698</v>
      </c>
      <c r="H122" s="41">
        <v>46266</v>
      </c>
      <c r="I122" s="37"/>
    </row>
    <row r="123" spans="1:9">
      <c r="A123" s="38" t="s">
        <v>699</v>
      </c>
      <c r="B123" s="38" t="s">
        <v>504</v>
      </c>
      <c r="C123" s="38" t="s">
        <v>697</v>
      </c>
      <c r="D123" s="38" t="s">
        <v>503</v>
      </c>
      <c r="E123" s="39">
        <v>250000</v>
      </c>
      <c r="F123" s="40">
        <v>0</v>
      </c>
      <c r="G123" s="38" t="s">
        <v>698</v>
      </c>
      <c r="H123" s="41">
        <v>46266</v>
      </c>
      <c r="I123" s="37"/>
    </row>
    <row r="124" spans="1:9">
      <c r="A124" s="38" t="s">
        <v>700</v>
      </c>
      <c r="B124" s="38" t="s">
        <v>507</v>
      </c>
      <c r="C124" s="38" t="s">
        <v>701</v>
      </c>
      <c r="D124" s="38" t="s">
        <v>508</v>
      </c>
      <c r="E124" s="39">
        <v>125000</v>
      </c>
      <c r="F124" s="40">
        <v>0</v>
      </c>
      <c r="G124" s="38" t="s">
        <v>639</v>
      </c>
      <c r="H124" s="41">
        <v>46266</v>
      </c>
      <c r="I124" s="37"/>
    </row>
    <row r="125" spans="1:9">
      <c r="A125" s="38" t="s">
        <v>702</v>
      </c>
      <c r="B125" s="38" t="s">
        <v>505</v>
      </c>
      <c r="C125" s="38" t="s">
        <v>151</v>
      </c>
      <c r="D125" s="38" t="s">
        <v>506</v>
      </c>
      <c r="E125" s="39">
        <v>350000</v>
      </c>
      <c r="F125" s="40">
        <v>0</v>
      </c>
      <c r="G125" s="38" t="s">
        <v>703</v>
      </c>
      <c r="H125" s="41">
        <v>46266</v>
      </c>
      <c r="I125" s="37"/>
    </row>
    <row r="126" spans="1:9">
      <c r="A126" s="38" t="s">
        <v>704</v>
      </c>
      <c r="B126" s="38" t="s">
        <v>509</v>
      </c>
      <c r="C126" s="38" t="s">
        <v>554</v>
      </c>
      <c r="D126" s="38" t="s">
        <v>510</v>
      </c>
      <c r="E126" s="39">
        <v>300000</v>
      </c>
      <c r="F126" s="40">
        <v>0</v>
      </c>
      <c r="G126" s="38" t="s">
        <v>705</v>
      </c>
      <c r="H126" s="41">
        <v>46266</v>
      </c>
      <c r="I126" s="37"/>
    </row>
    <row r="127" spans="1:9">
      <c r="A127" s="38" t="s">
        <v>706</v>
      </c>
      <c r="B127" s="38" t="s">
        <v>512</v>
      </c>
      <c r="C127" s="38" t="s">
        <v>156</v>
      </c>
      <c r="D127" s="38" t="s">
        <v>510</v>
      </c>
      <c r="E127" s="39">
        <v>0</v>
      </c>
      <c r="F127" s="40">
        <v>0</v>
      </c>
      <c r="G127" s="38" t="s">
        <v>531</v>
      </c>
      <c r="H127" s="41">
        <v>46266</v>
      </c>
      <c r="I127" s="37"/>
    </row>
    <row r="128" spans="1:9">
      <c r="A128" s="38"/>
      <c r="B128" s="38"/>
      <c r="C128" s="38"/>
      <c r="D128" s="38"/>
      <c r="E128" s="39"/>
      <c r="F128" s="40"/>
      <c r="G128" s="38"/>
      <c r="H128" s="41"/>
      <c r="I128" s="37"/>
    </row>
    <row r="129" spans="1:9">
      <c r="A129" s="38"/>
      <c r="B129" s="38"/>
      <c r="C129" s="38"/>
      <c r="D129" s="38"/>
      <c r="E129" s="39"/>
      <c r="F129" s="40"/>
      <c r="G129" s="38"/>
      <c r="H129" s="41"/>
      <c r="I129" s="37"/>
    </row>
    <row r="130" spans="1:9">
      <c r="A130" s="38"/>
      <c r="B130" s="38"/>
      <c r="C130" s="38"/>
      <c r="D130" s="38"/>
      <c r="E130" s="39"/>
      <c r="F130" s="40"/>
      <c r="G130" s="38"/>
      <c r="H130" s="41"/>
      <c r="I130" s="37"/>
    </row>
    <row r="131" spans="1:9">
      <c r="A131" s="38"/>
      <c r="B131" s="38"/>
      <c r="C131" s="38"/>
      <c r="D131" s="38"/>
      <c r="E131" s="39"/>
      <c r="F131" s="40"/>
      <c r="G131" s="38"/>
      <c r="H131" s="41"/>
      <c r="I131" s="37"/>
    </row>
    <row r="132" spans="1:9">
      <c r="A132" s="38"/>
      <c r="B132" s="38"/>
      <c r="C132" s="38"/>
      <c r="D132" s="38"/>
      <c r="E132" s="39"/>
      <c r="F132" s="40"/>
      <c r="G132" s="38"/>
      <c r="H132" s="41"/>
      <c r="I132" s="37"/>
    </row>
    <row r="133" spans="1:9">
      <c r="A133" s="38"/>
      <c r="B133" s="38"/>
      <c r="C133" s="38"/>
      <c r="D133" s="38"/>
      <c r="E133" s="39"/>
      <c r="F133" s="40"/>
      <c r="G133" s="38"/>
      <c r="H133" s="41"/>
      <c r="I133" s="37"/>
    </row>
    <row r="134" spans="1:9">
      <c r="A134" s="38"/>
      <c r="B134" s="38"/>
      <c r="C134" s="38"/>
      <c r="D134" s="38"/>
      <c r="E134" s="39"/>
      <c r="F134" s="40"/>
      <c r="G134" s="38"/>
      <c r="H134" s="41"/>
      <c r="I134" s="37"/>
    </row>
    <row r="135" spans="1:9">
      <c r="A135" s="38"/>
      <c r="B135" s="38"/>
      <c r="C135" s="38"/>
      <c r="D135" s="38"/>
      <c r="E135" s="39"/>
      <c r="F135" s="40"/>
      <c r="G135" s="38"/>
      <c r="H135" s="41"/>
      <c r="I135" s="37"/>
    </row>
    <row r="136" spans="1:9">
      <c r="A136" s="38"/>
      <c r="B136" s="38"/>
      <c r="C136" s="38"/>
      <c r="D136" s="38"/>
      <c r="E136" s="39"/>
      <c r="F136" s="40"/>
      <c r="G136" s="38"/>
      <c r="H136" s="41"/>
      <c r="I136" s="37"/>
    </row>
    <row r="137" spans="1:9">
      <c r="A137" s="38"/>
      <c r="B137" s="38"/>
      <c r="C137" s="38"/>
      <c r="D137" s="38"/>
      <c r="E137" s="39"/>
      <c r="F137" s="40"/>
      <c r="G137" s="38"/>
      <c r="H137" s="41"/>
      <c r="I137" s="37"/>
    </row>
    <row r="138" spans="1:9">
      <c r="A138" s="38"/>
      <c r="B138" s="38"/>
      <c r="C138" s="38"/>
      <c r="D138" s="38"/>
      <c r="E138" s="39"/>
      <c r="F138" s="40"/>
      <c r="G138" s="38"/>
      <c r="H138" s="41"/>
      <c r="I138" s="37"/>
    </row>
    <row r="139" spans="1:9">
      <c r="A139" s="38"/>
      <c r="B139" s="38"/>
      <c r="C139" s="38"/>
      <c r="D139" s="38"/>
      <c r="E139" s="39"/>
      <c r="F139" s="40"/>
      <c r="G139" s="38"/>
      <c r="H139" s="41"/>
      <c r="I139" s="37"/>
    </row>
    <row r="140" spans="1:9">
      <c r="A140" s="38"/>
      <c r="B140" s="38"/>
      <c r="C140" s="38"/>
      <c r="D140" s="38"/>
      <c r="E140" s="39"/>
      <c r="F140" s="40"/>
      <c r="G140" s="38"/>
      <c r="H140" s="41"/>
      <c r="I140" s="37"/>
    </row>
    <row r="141" spans="1:9">
      <c r="A141" s="38"/>
      <c r="B141" s="38"/>
      <c r="C141" s="38"/>
      <c r="D141" s="38"/>
      <c r="E141" s="39"/>
      <c r="F141" s="40"/>
      <c r="G141" s="38"/>
      <c r="H141" s="41"/>
      <c r="I141" s="37"/>
    </row>
    <row r="142" spans="1:9">
      <c r="A142" s="38"/>
      <c r="B142" s="38"/>
      <c r="C142" s="38"/>
      <c r="D142" s="38"/>
      <c r="E142" s="39"/>
      <c r="F142" s="40"/>
      <c r="G142" s="38"/>
      <c r="H142" s="41"/>
      <c r="I142" s="37"/>
    </row>
    <row r="143" spans="1:9">
      <c r="A143" s="38"/>
      <c r="B143" s="38"/>
      <c r="C143" s="38"/>
      <c r="D143" s="38"/>
      <c r="E143" s="39"/>
      <c r="F143" s="40"/>
      <c r="G143" s="38"/>
      <c r="H143" s="41"/>
      <c r="I143" s="37"/>
    </row>
    <row r="144" spans="1:9">
      <c r="A144" s="38"/>
      <c r="B144" s="38"/>
      <c r="C144" s="38"/>
      <c r="D144" s="38"/>
      <c r="E144" s="39"/>
      <c r="F144" s="40"/>
      <c r="G144" s="38"/>
      <c r="H144" s="41"/>
      <c r="I144" s="37"/>
    </row>
    <row r="145" spans="1:9">
      <c r="A145" s="38"/>
      <c r="B145" s="38"/>
      <c r="C145" s="38"/>
      <c r="D145" s="38"/>
      <c r="E145" s="39"/>
      <c r="F145" s="40"/>
      <c r="G145" s="38"/>
      <c r="H145" s="41"/>
      <c r="I145" s="37"/>
    </row>
    <row r="146" spans="1:9">
      <c r="A146" s="38"/>
      <c r="B146" s="38"/>
      <c r="C146" s="38"/>
      <c r="D146" s="38"/>
      <c r="E146" s="39"/>
      <c r="F146" s="40"/>
      <c r="G146" s="38"/>
      <c r="H146" s="41"/>
      <c r="I146" s="37"/>
    </row>
    <row r="147" spans="1:9">
      <c r="A147" s="38"/>
      <c r="B147" s="38"/>
      <c r="C147" s="38"/>
      <c r="D147" s="38"/>
      <c r="E147" s="39"/>
      <c r="F147" s="40"/>
      <c r="G147" s="38"/>
      <c r="H147" s="41"/>
      <c r="I147" s="37"/>
    </row>
    <row r="148" spans="1:9">
      <c r="A148" s="38"/>
      <c r="B148" s="38"/>
      <c r="C148" s="38"/>
      <c r="D148" s="38"/>
      <c r="E148" s="39"/>
      <c r="F148" s="40"/>
      <c r="G148" s="38"/>
      <c r="H148" s="41"/>
      <c r="I148" s="37"/>
    </row>
    <row r="149" spans="1:9">
      <c r="A149" s="38"/>
      <c r="B149" s="38"/>
      <c r="C149" s="38"/>
      <c r="D149" s="38"/>
      <c r="E149" s="39"/>
      <c r="F149" s="40"/>
      <c r="G149" s="38"/>
      <c r="H149" s="41"/>
      <c r="I149" s="37"/>
    </row>
    <row r="150" spans="1:9">
      <c r="A150" s="38"/>
      <c r="B150" s="38"/>
      <c r="C150" s="38"/>
      <c r="D150" s="38"/>
      <c r="E150" s="39"/>
      <c r="F150" s="40"/>
      <c r="G150" s="38"/>
      <c r="H150" s="41"/>
      <c r="I150" s="37"/>
    </row>
    <row r="151" spans="1:9">
      <c r="A151" s="38"/>
      <c r="B151" s="38"/>
      <c r="C151" s="38"/>
      <c r="D151" s="38"/>
      <c r="E151" s="39"/>
      <c r="F151" s="40"/>
      <c r="G151" s="38"/>
      <c r="H151" s="41"/>
      <c r="I151" s="37"/>
    </row>
    <row r="152" spans="1:9">
      <c r="A152" s="38"/>
      <c r="B152" s="38"/>
      <c r="C152" s="38"/>
      <c r="D152" s="38"/>
      <c r="E152" s="39"/>
      <c r="F152" s="40"/>
      <c r="G152" s="38"/>
      <c r="H152" s="41"/>
      <c r="I152" s="37"/>
    </row>
    <row r="153" spans="1:9">
      <c r="A153" s="38"/>
      <c r="B153" s="38"/>
      <c r="C153" s="38"/>
      <c r="D153" s="38"/>
      <c r="E153" s="39"/>
      <c r="F153" s="40"/>
      <c r="G153" s="38"/>
      <c r="H153" s="41"/>
      <c r="I153" s="37"/>
    </row>
    <row r="154" spans="1:9">
      <c r="A154" s="38"/>
      <c r="B154" s="38"/>
      <c r="C154" s="38"/>
      <c r="D154" s="38"/>
      <c r="E154" s="39"/>
      <c r="F154" s="40"/>
      <c r="G154" s="38"/>
      <c r="H154" s="41"/>
      <c r="I154" s="37"/>
    </row>
    <row r="155" spans="1:9">
      <c r="A155" s="38"/>
      <c r="B155" s="38"/>
      <c r="C155" s="38"/>
      <c r="D155" s="38"/>
      <c r="E155" s="39"/>
      <c r="F155" s="40"/>
      <c r="G155" s="38"/>
      <c r="H155" s="41"/>
      <c r="I155" s="37"/>
    </row>
    <row r="156" spans="1:9">
      <c r="A156" s="38"/>
      <c r="B156" s="38"/>
      <c r="C156" s="38"/>
      <c r="D156" s="38"/>
      <c r="E156" s="39"/>
      <c r="F156" s="40"/>
      <c r="G156" s="38"/>
      <c r="H156" s="41"/>
      <c r="I156" s="37"/>
    </row>
    <row r="157" spans="1:9">
      <c r="A157" s="38"/>
      <c r="B157" s="38"/>
      <c r="C157" s="38"/>
      <c r="D157" s="38"/>
      <c r="E157" s="39"/>
      <c r="F157" s="40"/>
      <c r="G157" s="38"/>
      <c r="H157" s="41"/>
      <c r="I157" s="37"/>
    </row>
    <row r="158" spans="1:9">
      <c r="A158" s="38"/>
      <c r="B158" s="38"/>
      <c r="C158" s="38"/>
      <c r="D158" s="38"/>
      <c r="E158" s="39"/>
      <c r="F158" s="40"/>
      <c r="G158" s="38"/>
      <c r="H158" s="41"/>
      <c r="I158" s="37"/>
    </row>
    <row r="159" spans="1:9">
      <c r="A159" s="38"/>
      <c r="B159" s="38"/>
      <c r="C159" s="38"/>
      <c r="D159" s="38"/>
      <c r="E159" s="39"/>
      <c r="F159" s="40"/>
      <c r="G159" s="38"/>
      <c r="H159" s="41"/>
      <c r="I159" s="37"/>
    </row>
    <row r="160" spans="1:9">
      <c r="A160" s="38"/>
      <c r="B160" s="38"/>
      <c r="C160" s="38"/>
      <c r="D160" s="38"/>
      <c r="E160" s="39"/>
      <c r="F160" s="40"/>
      <c r="G160" s="38"/>
      <c r="H160" s="41"/>
      <c r="I160" s="37"/>
    </row>
    <row r="161" spans="1:9">
      <c r="A161" s="38"/>
      <c r="B161" s="38"/>
      <c r="C161" s="38"/>
      <c r="D161" s="38"/>
      <c r="E161" s="39"/>
      <c r="F161" s="40"/>
      <c r="G161" s="38"/>
      <c r="H161" s="41"/>
      <c r="I161" s="37"/>
    </row>
    <row r="162" spans="1:9">
      <c r="A162" s="38"/>
      <c r="B162" s="38"/>
      <c r="C162" s="38"/>
      <c r="D162" s="38"/>
      <c r="E162" s="39"/>
      <c r="F162" s="40"/>
      <c r="G162" s="38"/>
      <c r="H162" s="41"/>
      <c r="I162" s="37"/>
    </row>
    <row r="163" spans="1:9">
      <c r="A163" s="38"/>
      <c r="B163" s="38"/>
      <c r="C163" s="38"/>
      <c r="D163" s="38"/>
      <c r="E163" s="39"/>
      <c r="F163" s="40"/>
      <c r="G163" s="38"/>
      <c r="H163" s="41"/>
      <c r="I163" s="37"/>
    </row>
    <row r="164" spans="1:9">
      <c r="A164" s="38"/>
      <c r="B164" s="38"/>
      <c r="C164" s="38"/>
      <c r="D164" s="38"/>
      <c r="E164" s="39"/>
      <c r="F164" s="40"/>
      <c r="G164" s="38"/>
      <c r="H164" s="41"/>
      <c r="I164" s="37"/>
    </row>
    <row r="165" spans="1:9">
      <c r="A165" s="38"/>
      <c r="B165" s="38"/>
      <c r="C165" s="38"/>
      <c r="D165" s="38"/>
      <c r="E165" s="39"/>
      <c r="F165" s="40"/>
      <c r="G165" s="38"/>
      <c r="H165" s="41"/>
      <c r="I165" s="37"/>
    </row>
    <row r="166" spans="1:9">
      <c r="A166" s="38"/>
      <c r="B166" s="38"/>
      <c r="C166" s="38"/>
      <c r="D166" s="38"/>
      <c r="E166" s="39"/>
      <c r="F166" s="40"/>
      <c r="G166" s="38"/>
      <c r="H166" s="41"/>
      <c r="I166" s="37"/>
    </row>
    <row r="167" spans="1:9">
      <c r="A167" s="38"/>
      <c r="B167" s="38"/>
      <c r="C167" s="38"/>
      <c r="D167" s="38"/>
      <c r="E167" s="39"/>
      <c r="F167" s="40"/>
      <c r="G167" s="38"/>
      <c r="H167" s="41"/>
      <c r="I167" s="37"/>
    </row>
    <row r="168" spans="1:9">
      <c r="A168" s="38"/>
      <c r="B168" s="38"/>
      <c r="C168" s="38"/>
      <c r="D168" s="38"/>
      <c r="E168" s="39"/>
      <c r="F168" s="40"/>
      <c r="G168" s="38"/>
      <c r="H168" s="41"/>
      <c r="I168" s="37"/>
    </row>
    <row r="169" spans="1:9">
      <c r="A169" s="38"/>
      <c r="B169" s="38"/>
      <c r="C169" s="38"/>
      <c r="D169" s="38"/>
      <c r="E169" s="39"/>
      <c r="F169" s="40"/>
      <c r="G169" s="38"/>
      <c r="H169" s="41"/>
      <c r="I169" s="37"/>
    </row>
    <row r="170" spans="1:9">
      <c r="A170" s="38"/>
      <c r="B170" s="38"/>
      <c r="C170" s="38"/>
      <c r="D170" s="38"/>
      <c r="E170" s="39"/>
      <c r="F170" s="40"/>
      <c r="G170" s="38"/>
      <c r="H170" s="41"/>
      <c r="I170" s="37"/>
    </row>
    <row r="171" spans="1:9">
      <c r="A171" s="38"/>
      <c r="B171" s="38"/>
      <c r="C171" s="38"/>
      <c r="D171" s="38"/>
      <c r="E171" s="39"/>
      <c r="F171" s="40"/>
      <c r="G171" s="38"/>
      <c r="H171" s="41"/>
      <c r="I171" s="37"/>
    </row>
    <row r="172" spans="1:9">
      <c r="A172" s="38"/>
      <c r="B172" s="38"/>
      <c r="C172" s="38"/>
      <c r="D172" s="38"/>
      <c r="E172" s="39"/>
      <c r="F172" s="40"/>
      <c r="G172" s="38"/>
      <c r="H172" s="41"/>
      <c r="I172" s="37"/>
    </row>
    <row r="173" spans="1:9">
      <c r="A173" s="38"/>
      <c r="B173" s="38"/>
      <c r="C173" s="38"/>
      <c r="D173" s="38"/>
      <c r="E173" s="39"/>
      <c r="F173" s="40"/>
      <c r="G173" s="38"/>
      <c r="H173" s="41"/>
      <c r="I173" s="37"/>
    </row>
    <row r="174" spans="1:9">
      <c r="A174" s="38"/>
      <c r="B174" s="38"/>
      <c r="C174" s="38"/>
      <c r="D174" s="38"/>
      <c r="E174" s="39"/>
      <c r="F174" s="40"/>
      <c r="G174" s="38"/>
      <c r="H174" s="41"/>
      <c r="I174" s="37"/>
    </row>
    <row r="175" spans="1:9">
      <c r="A175" s="38"/>
      <c r="B175" s="38"/>
      <c r="C175" s="38"/>
      <c r="D175" s="38"/>
      <c r="E175" s="39"/>
      <c r="F175" s="40"/>
      <c r="G175" s="38"/>
      <c r="H175" s="41"/>
      <c r="I175" s="37"/>
    </row>
    <row r="176" spans="1:9">
      <c r="A176" s="38"/>
      <c r="B176" s="38"/>
      <c r="C176" s="38"/>
      <c r="D176" s="38"/>
      <c r="E176" s="39"/>
      <c r="F176" s="40"/>
      <c r="G176" s="38"/>
      <c r="H176" s="41"/>
      <c r="I176" s="37"/>
    </row>
    <row r="177" spans="1:9">
      <c r="A177" s="38"/>
      <c r="B177" s="38"/>
      <c r="C177" s="38"/>
      <c r="D177" s="38"/>
      <c r="E177" s="39"/>
      <c r="F177" s="40"/>
      <c r="G177" s="38"/>
      <c r="H177" s="41"/>
      <c r="I177" s="37"/>
    </row>
    <row r="178" spans="1:9">
      <c r="A178" s="38"/>
      <c r="B178" s="38"/>
      <c r="C178" s="38"/>
      <c r="D178" s="38"/>
      <c r="E178" s="39"/>
      <c r="F178" s="40"/>
      <c r="G178" s="38"/>
      <c r="H178" s="41"/>
      <c r="I178" s="37"/>
    </row>
    <row r="179" spans="1:9">
      <c r="A179" s="38"/>
      <c r="B179" s="38"/>
      <c r="C179" s="38"/>
      <c r="D179" s="38"/>
      <c r="E179" s="39"/>
      <c r="F179" s="40"/>
      <c r="G179" s="38"/>
      <c r="H179" s="41"/>
      <c r="I179" s="37"/>
    </row>
    <row r="180" spans="1:9">
      <c r="A180" s="38"/>
      <c r="B180" s="38"/>
      <c r="C180" s="38"/>
      <c r="D180" s="38"/>
      <c r="E180" s="39"/>
      <c r="F180" s="40"/>
      <c r="G180" s="38"/>
      <c r="H180" s="41"/>
      <c r="I180" s="37"/>
    </row>
    <row r="181" spans="1:9">
      <c r="A181" s="38"/>
      <c r="B181" s="38"/>
      <c r="C181" s="38"/>
      <c r="D181" s="38"/>
      <c r="E181" s="39"/>
      <c r="F181" s="40"/>
      <c r="G181" s="38"/>
      <c r="H181" s="41"/>
      <c r="I181" s="37"/>
    </row>
    <row r="182" spans="1:9">
      <c r="A182" s="38"/>
      <c r="B182" s="38"/>
      <c r="C182" s="38"/>
      <c r="D182" s="38"/>
      <c r="E182" s="39"/>
      <c r="F182" s="40"/>
      <c r="G182" s="38"/>
      <c r="H182" s="41"/>
      <c r="I182" s="37"/>
    </row>
    <row r="183" spans="1:9">
      <c r="A183" s="38"/>
      <c r="B183" s="38"/>
      <c r="C183" s="38"/>
      <c r="D183" s="38"/>
      <c r="E183" s="39"/>
      <c r="F183" s="40"/>
      <c r="G183" s="38"/>
      <c r="H183" s="41"/>
      <c r="I183" s="37"/>
    </row>
    <row r="184" spans="1:9">
      <c r="A184" s="38"/>
      <c r="B184" s="38"/>
      <c r="C184" s="38"/>
      <c r="D184" s="38"/>
      <c r="E184" s="39"/>
      <c r="F184" s="40"/>
      <c r="G184" s="38"/>
      <c r="H184" s="41"/>
      <c r="I184" s="37"/>
    </row>
    <row r="185" spans="1:9">
      <c r="A185" s="38"/>
      <c r="B185" s="38"/>
      <c r="C185" s="38"/>
      <c r="D185" s="38"/>
      <c r="E185" s="39"/>
      <c r="F185" s="40"/>
      <c r="G185" s="38"/>
      <c r="H185" s="41"/>
      <c r="I185" s="37"/>
    </row>
    <row r="186" spans="1:9">
      <c r="A186" s="38"/>
      <c r="B186" s="38"/>
      <c r="C186" s="38"/>
      <c r="D186" s="38"/>
      <c r="E186" s="39"/>
      <c r="F186" s="40"/>
      <c r="G186" s="38"/>
      <c r="H186" s="41"/>
      <c r="I186" s="37"/>
    </row>
    <row r="187" spans="1:9">
      <c r="A187" s="38"/>
      <c r="B187" s="38"/>
      <c r="C187" s="38"/>
      <c r="D187" s="38"/>
      <c r="E187" s="39"/>
      <c r="F187" s="40"/>
      <c r="G187" s="38"/>
      <c r="H187" s="41"/>
      <c r="I187" s="37"/>
    </row>
    <row r="188" spans="1:9">
      <c r="A188" s="38"/>
      <c r="B188" s="38"/>
      <c r="C188" s="38"/>
      <c r="D188" s="38"/>
      <c r="E188" s="39"/>
      <c r="F188" s="40"/>
      <c r="G188" s="38"/>
      <c r="H188" s="41"/>
      <c r="I188" s="37"/>
    </row>
    <row r="189" spans="1:9">
      <c r="A189" s="38"/>
      <c r="B189" s="38"/>
      <c r="C189" s="38"/>
      <c r="D189" s="38"/>
      <c r="E189" s="39"/>
      <c r="F189" s="40"/>
      <c r="G189" s="38"/>
      <c r="H189" s="41"/>
      <c r="I189" s="37"/>
    </row>
    <row r="190" spans="1:9">
      <c r="A190" s="38"/>
      <c r="B190" s="38"/>
      <c r="C190" s="38"/>
      <c r="D190" s="38"/>
      <c r="E190" s="39"/>
      <c r="F190" s="40"/>
      <c r="G190" s="38"/>
      <c r="H190" s="41"/>
      <c r="I190" s="37"/>
    </row>
    <row r="191" spans="1:9">
      <c r="A191" s="38"/>
      <c r="B191" s="38"/>
      <c r="C191" s="38"/>
      <c r="D191" s="38"/>
      <c r="E191" s="39"/>
      <c r="F191" s="40"/>
      <c r="G191" s="38"/>
      <c r="H191" s="41"/>
      <c r="I191" s="37"/>
    </row>
    <row r="192" spans="1:9">
      <c r="A192" s="38"/>
      <c r="B192" s="38"/>
      <c r="C192" s="38"/>
      <c r="D192" s="38"/>
      <c r="E192" s="39"/>
      <c r="F192" s="40"/>
      <c r="G192" s="38"/>
      <c r="H192" s="41"/>
      <c r="I192" s="37"/>
    </row>
    <row r="193" spans="1:9">
      <c r="A193" s="38"/>
      <c r="B193" s="38"/>
      <c r="C193" s="38"/>
      <c r="D193" s="38"/>
      <c r="E193" s="39"/>
      <c r="F193" s="40"/>
      <c r="G193" s="38"/>
      <c r="H193" s="41"/>
      <c r="I193" s="37"/>
    </row>
    <row r="194" spans="1:9">
      <c r="A194" s="38"/>
      <c r="B194" s="38"/>
      <c r="C194" s="38"/>
      <c r="D194" s="38"/>
      <c r="E194" s="39"/>
      <c r="F194" s="40"/>
      <c r="G194" s="38"/>
      <c r="H194" s="41"/>
      <c r="I194" s="37"/>
    </row>
    <row r="195" spans="1:9">
      <c r="A195" s="38"/>
      <c r="B195" s="38"/>
      <c r="C195" s="38"/>
      <c r="D195" s="38"/>
      <c r="E195" s="39"/>
      <c r="F195" s="40"/>
      <c r="G195" s="38"/>
      <c r="H195" s="41"/>
      <c r="I195" s="37"/>
    </row>
    <row r="196" spans="1:9">
      <c r="A196" s="38"/>
      <c r="B196" s="38"/>
      <c r="C196" s="38"/>
      <c r="D196" s="38"/>
      <c r="E196" s="39"/>
      <c r="F196" s="40"/>
      <c r="G196" s="38"/>
      <c r="H196" s="41"/>
      <c r="I196" s="37"/>
    </row>
    <row r="197" spans="1:9">
      <c r="A197" s="38"/>
      <c r="B197" s="38"/>
      <c r="C197" s="38"/>
      <c r="D197" s="38"/>
      <c r="E197" s="39"/>
      <c r="F197" s="40"/>
      <c r="G197" s="38"/>
      <c r="H197" s="41"/>
      <c r="I197" s="37"/>
    </row>
    <row r="198" spans="1:9">
      <c r="A198" s="38"/>
      <c r="B198" s="38"/>
      <c r="C198" s="38"/>
      <c r="D198" s="38"/>
      <c r="E198" s="39"/>
      <c r="F198" s="40"/>
      <c r="G198" s="38"/>
      <c r="H198" s="41"/>
      <c r="I198" s="37"/>
    </row>
    <row r="199" spans="1:9">
      <c r="A199" s="38"/>
      <c r="B199" s="38"/>
      <c r="C199" s="38"/>
      <c r="D199" s="38"/>
      <c r="E199" s="39"/>
      <c r="F199" s="40"/>
      <c r="G199" s="38"/>
      <c r="H199" s="41"/>
      <c r="I199" s="37"/>
    </row>
    <row r="200" spans="1:9">
      <c r="A200" s="38"/>
      <c r="B200" s="38"/>
      <c r="C200" s="38"/>
      <c r="D200" s="38"/>
      <c r="E200" s="39"/>
      <c r="F200" s="40"/>
      <c r="G200" s="38"/>
      <c r="H200" s="41"/>
      <c r="I200" s="37"/>
    </row>
    <row r="201" spans="1:9">
      <c r="A201" s="38"/>
      <c r="B201" s="38"/>
      <c r="C201" s="38"/>
      <c r="D201" s="38"/>
      <c r="E201" s="39"/>
      <c r="F201" s="40"/>
      <c r="G201" s="38"/>
      <c r="H201" s="41"/>
      <c r="I201" s="37"/>
    </row>
    <row r="202" spans="1:9">
      <c r="A202" s="38"/>
      <c r="B202" s="38"/>
      <c r="C202" s="38"/>
      <c r="D202" s="38"/>
      <c r="E202" s="39"/>
      <c r="F202" s="40"/>
      <c r="G202" s="38"/>
      <c r="H202" s="41"/>
      <c r="I202" s="37"/>
    </row>
    <row r="203" spans="1:9">
      <c r="A203" s="38"/>
      <c r="B203" s="38"/>
      <c r="C203" s="38"/>
      <c r="D203" s="38"/>
      <c r="E203" s="39"/>
      <c r="F203" s="40"/>
      <c r="G203" s="38"/>
      <c r="H203" s="41"/>
      <c r="I203" s="37"/>
    </row>
    <row r="204" spans="1:9">
      <c r="A204" s="38"/>
      <c r="B204" s="38"/>
      <c r="C204" s="38"/>
      <c r="D204" s="38"/>
      <c r="E204" s="39"/>
      <c r="F204" s="40"/>
      <c r="G204" s="38"/>
      <c r="H204" s="41"/>
      <c r="I204" s="37"/>
    </row>
  </sheetData>
  <mergeCells count="2">
    <mergeCell ref="A1:I1"/>
    <mergeCell ref="A2:I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04"/>
  <sheetViews>
    <sheetView showGridLines="0" workbookViewId="0"/>
  </sheetViews>
  <sheetFormatPr defaultRowHeight="15"/>
  <cols>
    <col min="1" max="1" width="12" customWidth="1"/>
    <col min="2" max="2" width="34" customWidth="1"/>
    <col min="3" max="8" width="17" customWidth="1"/>
  </cols>
  <sheetData>
    <row r="1" spans="1:8" ht="33.950000000000003" customHeight="1">
      <c r="A1" s="86" t="s">
        <v>707</v>
      </c>
      <c r="B1" s="86" t="s">
        <v>707</v>
      </c>
      <c r="C1" s="86" t="s">
        <v>707</v>
      </c>
      <c r="D1" s="86" t="s">
        <v>707</v>
      </c>
      <c r="E1" s="86" t="s">
        <v>707</v>
      </c>
      <c r="F1" s="86" t="s">
        <v>707</v>
      </c>
      <c r="G1" s="86" t="s">
        <v>707</v>
      </c>
      <c r="H1" s="86" t="s">
        <v>707</v>
      </c>
    </row>
    <row r="2" spans="1:8" ht="27.95" customHeight="1">
      <c r="A2" s="87" t="s">
        <v>708</v>
      </c>
      <c r="B2" s="87" t="s">
        <v>708</v>
      </c>
      <c r="C2" s="87" t="s">
        <v>708</v>
      </c>
      <c r="D2" s="87" t="s">
        <v>708</v>
      </c>
      <c r="E2" s="87" t="s">
        <v>708</v>
      </c>
      <c r="F2" s="87" t="s">
        <v>708</v>
      </c>
      <c r="G2" s="87" t="s">
        <v>708</v>
      </c>
      <c r="H2" s="87" t="s">
        <v>708</v>
      </c>
    </row>
    <row r="3" spans="1:8">
      <c r="A3" s="88"/>
      <c r="B3" s="88"/>
      <c r="C3" s="88"/>
      <c r="D3" s="88"/>
      <c r="E3" s="88"/>
      <c r="F3" s="88"/>
      <c r="G3" s="88"/>
      <c r="H3" s="88"/>
    </row>
    <row r="4" spans="1:8" ht="30" customHeight="1">
      <c r="A4" s="11" t="s">
        <v>546</v>
      </c>
      <c r="B4" s="11" t="s">
        <v>467</v>
      </c>
      <c r="C4" s="11" t="s">
        <v>466</v>
      </c>
      <c r="D4" s="11" t="s">
        <v>471</v>
      </c>
      <c r="E4" s="11" t="s">
        <v>469</v>
      </c>
      <c r="F4" s="11" t="s">
        <v>709</v>
      </c>
      <c r="G4" s="11" t="s">
        <v>710</v>
      </c>
      <c r="H4" s="11" t="s">
        <v>711</v>
      </c>
    </row>
    <row r="5" spans="1:8">
      <c r="A5" s="38" t="s">
        <v>712</v>
      </c>
      <c r="B5" s="38" t="s">
        <v>713</v>
      </c>
      <c r="C5" s="38" t="s">
        <v>555</v>
      </c>
      <c r="D5" s="40">
        <v>0.35</v>
      </c>
      <c r="E5" s="39">
        <v>1500000</v>
      </c>
      <c r="F5" s="38" t="s">
        <v>714</v>
      </c>
      <c r="G5" s="40">
        <v>0.5</v>
      </c>
      <c r="H5" s="38" t="s">
        <v>714</v>
      </c>
    </row>
    <row r="6" spans="1:8">
      <c r="A6" s="38" t="s">
        <v>715</v>
      </c>
      <c r="B6" s="38" t="s">
        <v>716</v>
      </c>
      <c r="C6" s="38" t="s">
        <v>555</v>
      </c>
      <c r="D6" s="40">
        <v>0.38</v>
      </c>
      <c r="E6" s="39">
        <v>1750000</v>
      </c>
      <c r="F6" s="38" t="s">
        <v>714</v>
      </c>
      <c r="G6" s="40">
        <v>0.5</v>
      </c>
      <c r="H6" s="38" t="s">
        <v>714</v>
      </c>
    </row>
    <row r="7" spans="1:8">
      <c r="A7" s="38" t="s">
        <v>717</v>
      </c>
      <c r="B7" s="38" t="s">
        <v>718</v>
      </c>
      <c r="C7" s="38" t="s">
        <v>719</v>
      </c>
      <c r="D7" s="40">
        <v>0.42</v>
      </c>
      <c r="E7" s="39">
        <v>1200000</v>
      </c>
      <c r="F7" s="38" t="s">
        <v>714</v>
      </c>
      <c r="G7" s="40">
        <v>0.5</v>
      </c>
      <c r="H7" s="38" t="s">
        <v>714</v>
      </c>
    </row>
    <row r="8" spans="1:8">
      <c r="A8" s="38" t="s">
        <v>720</v>
      </c>
      <c r="B8" s="38" t="s">
        <v>721</v>
      </c>
      <c r="C8" s="38" t="s">
        <v>719</v>
      </c>
      <c r="D8" s="40">
        <v>0.45</v>
      </c>
      <c r="E8" s="39">
        <v>1750000</v>
      </c>
      <c r="F8" s="38" t="s">
        <v>714</v>
      </c>
      <c r="G8" s="40">
        <v>0.5</v>
      </c>
      <c r="H8" s="38" t="s">
        <v>714</v>
      </c>
    </row>
    <row r="9" spans="1:8">
      <c r="A9" s="38" t="s">
        <v>722</v>
      </c>
      <c r="B9" s="38" t="s">
        <v>723</v>
      </c>
      <c r="C9" s="38" t="s">
        <v>555</v>
      </c>
      <c r="D9" s="40">
        <v>0.35</v>
      </c>
      <c r="E9" s="39">
        <v>2000000</v>
      </c>
      <c r="F9" s="38" t="s">
        <v>714</v>
      </c>
      <c r="G9" s="40">
        <v>0.5</v>
      </c>
      <c r="H9" s="38" t="s">
        <v>714</v>
      </c>
    </row>
    <row r="10" spans="1:8">
      <c r="A10" s="38" t="s">
        <v>724</v>
      </c>
      <c r="B10" s="38" t="s">
        <v>468</v>
      </c>
      <c r="C10" s="38" t="s">
        <v>555</v>
      </c>
      <c r="D10" s="40">
        <v>0.35</v>
      </c>
      <c r="E10" s="39">
        <v>3000000</v>
      </c>
      <c r="F10" s="38" t="s">
        <v>714</v>
      </c>
      <c r="G10" s="40">
        <v>0.5</v>
      </c>
      <c r="H10" s="38" t="s">
        <v>714</v>
      </c>
    </row>
    <row r="11" spans="1:8">
      <c r="A11" s="38" t="s">
        <v>725</v>
      </c>
      <c r="B11" s="38" t="s">
        <v>726</v>
      </c>
      <c r="C11" s="38" t="s">
        <v>727</v>
      </c>
      <c r="D11" s="40">
        <v>0.4</v>
      </c>
      <c r="E11" s="39">
        <v>3500000</v>
      </c>
      <c r="F11" s="38" t="s">
        <v>714</v>
      </c>
      <c r="G11" s="40">
        <v>0.5</v>
      </c>
      <c r="H11" s="38" t="s">
        <v>714</v>
      </c>
    </row>
    <row r="12" spans="1:8">
      <c r="A12" s="38" t="s">
        <v>728</v>
      </c>
      <c r="B12" s="38" t="s">
        <v>729</v>
      </c>
      <c r="C12" s="38" t="s">
        <v>555</v>
      </c>
      <c r="D12" s="40">
        <v>0.35</v>
      </c>
      <c r="E12" s="39">
        <v>1250000</v>
      </c>
      <c r="F12" s="38" t="s">
        <v>714</v>
      </c>
      <c r="G12" s="40">
        <v>0.5</v>
      </c>
      <c r="H12" s="38" t="s">
        <v>714</v>
      </c>
    </row>
    <row r="13" spans="1:8">
      <c r="A13" s="38" t="s">
        <v>730</v>
      </c>
      <c r="B13" s="38" t="s">
        <v>647</v>
      </c>
      <c r="C13" s="38" t="s">
        <v>555</v>
      </c>
      <c r="D13" s="40">
        <v>0.4</v>
      </c>
      <c r="E13" s="39">
        <v>350000</v>
      </c>
      <c r="F13" s="38" t="s">
        <v>714</v>
      </c>
      <c r="G13" s="40">
        <v>0.5</v>
      </c>
      <c r="H13" s="38" t="s">
        <v>714</v>
      </c>
    </row>
    <row r="14" spans="1:8">
      <c r="A14" s="38" t="s">
        <v>731</v>
      </c>
      <c r="B14" s="38" t="s">
        <v>732</v>
      </c>
      <c r="C14" s="38" t="s">
        <v>555</v>
      </c>
      <c r="D14" s="40">
        <v>0.3</v>
      </c>
      <c r="E14" s="39">
        <v>150000</v>
      </c>
      <c r="F14" s="38" t="s">
        <v>714</v>
      </c>
      <c r="G14" s="40">
        <v>0.5</v>
      </c>
      <c r="H14" s="38" t="s">
        <v>714</v>
      </c>
    </row>
    <row r="15" spans="1:8">
      <c r="A15" s="38" t="s">
        <v>733</v>
      </c>
      <c r="B15" s="38" t="s">
        <v>734</v>
      </c>
      <c r="C15" s="38" t="s">
        <v>555</v>
      </c>
      <c r="D15" s="40">
        <v>0.35</v>
      </c>
      <c r="E15" s="39">
        <v>2500000</v>
      </c>
      <c r="F15" s="38" t="s">
        <v>714</v>
      </c>
      <c r="G15" s="40">
        <v>0.5</v>
      </c>
      <c r="H15" s="38" t="s">
        <v>714</v>
      </c>
    </row>
    <row r="16" spans="1:8">
      <c r="A16" s="38" t="s">
        <v>735</v>
      </c>
      <c r="B16" s="38" t="s">
        <v>736</v>
      </c>
      <c r="C16" s="38" t="s">
        <v>555</v>
      </c>
      <c r="D16" s="40">
        <v>0.35</v>
      </c>
      <c r="E16" s="39">
        <v>2000000</v>
      </c>
      <c r="F16" s="38" t="s">
        <v>714</v>
      </c>
      <c r="G16" s="40">
        <v>0.5</v>
      </c>
      <c r="H16" s="38" t="s">
        <v>714</v>
      </c>
    </row>
    <row r="17" spans="1:8">
      <c r="A17" s="38" t="s">
        <v>737</v>
      </c>
      <c r="B17" s="38" t="s">
        <v>738</v>
      </c>
      <c r="C17" s="38" t="s">
        <v>727</v>
      </c>
      <c r="D17" s="40">
        <v>0.4</v>
      </c>
      <c r="E17" s="39">
        <v>500000</v>
      </c>
      <c r="F17" s="38" t="s">
        <v>714</v>
      </c>
      <c r="G17" s="40">
        <v>0.5</v>
      </c>
      <c r="H17" s="38" t="s">
        <v>714</v>
      </c>
    </row>
    <row r="18" spans="1:8">
      <c r="A18" s="38"/>
      <c r="B18" s="38"/>
      <c r="C18" s="38"/>
      <c r="D18" s="40"/>
      <c r="E18" s="39"/>
      <c r="F18" s="38"/>
      <c r="G18" s="40"/>
      <c r="H18" s="38"/>
    </row>
    <row r="19" spans="1:8">
      <c r="A19" s="38"/>
      <c r="B19" s="38"/>
      <c r="C19" s="38"/>
      <c r="D19" s="40"/>
      <c r="E19" s="39"/>
      <c r="F19" s="38"/>
      <c r="G19" s="40"/>
      <c r="H19" s="38"/>
    </row>
    <row r="20" spans="1:8">
      <c r="A20" s="38"/>
      <c r="B20" s="38"/>
      <c r="C20" s="38"/>
      <c r="D20" s="40"/>
      <c r="E20" s="39"/>
      <c r="F20" s="38"/>
      <c r="G20" s="40"/>
      <c r="H20" s="38"/>
    </row>
    <row r="21" spans="1:8">
      <c r="A21" s="38"/>
      <c r="B21" s="38"/>
      <c r="C21" s="38"/>
      <c r="D21" s="40"/>
      <c r="E21" s="39"/>
      <c r="F21" s="38"/>
      <c r="G21" s="40"/>
      <c r="H21" s="38"/>
    </row>
    <row r="22" spans="1:8">
      <c r="A22" s="38"/>
      <c r="B22" s="38"/>
      <c r="C22" s="38"/>
      <c r="D22" s="40"/>
      <c r="E22" s="39"/>
      <c r="F22" s="38"/>
      <c r="G22" s="40"/>
      <c r="H22" s="38"/>
    </row>
    <row r="23" spans="1:8">
      <c r="A23" s="38"/>
      <c r="B23" s="38"/>
      <c r="C23" s="38"/>
      <c r="D23" s="40"/>
      <c r="E23" s="39"/>
      <c r="F23" s="38"/>
      <c r="G23" s="40"/>
      <c r="H23" s="38"/>
    </row>
    <row r="24" spans="1:8">
      <c r="A24" s="38"/>
      <c r="B24" s="38"/>
      <c r="C24" s="38"/>
      <c r="D24" s="40"/>
      <c r="E24" s="39"/>
      <c r="F24" s="38"/>
      <c r="G24" s="40"/>
      <c r="H24" s="38"/>
    </row>
    <row r="25" spans="1:8">
      <c r="A25" s="38"/>
      <c r="B25" s="38"/>
      <c r="C25" s="38"/>
      <c r="D25" s="40"/>
      <c r="E25" s="39"/>
      <c r="F25" s="38"/>
      <c r="G25" s="40"/>
      <c r="H25" s="38"/>
    </row>
    <row r="26" spans="1:8">
      <c r="A26" s="38"/>
      <c r="B26" s="38"/>
      <c r="C26" s="38"/>
      <c r="D26" s="40"/>
      <c r="E26" s="39"/>
      <c r="F26" s="38"/>
      <c r="G26" s="40"/>
      <c r="H26" s="38"/>
    </row>
    <row r="27" spans="1:8">
      <c r="A27" s="38"/>
      <c r="B27" s="38"/>
      <c r="C27" s="38"/>
      <c r="D27" s="40"/>
      <c r="E27" s="39"/>
      <c r="F27" s="38"/>
      <c r="G27" s="40"/>
      <c r="H27" s="38"/>
    </row>
    <row r="28" spans="1:8">
      <c r="A28" s="38"/>
      <c r="B28" s="38"/>
      <c r="C28" s="38"/>
      <c r="D28" s="40"/>
      <c r="E28" s="39"/>
      <c r="F28" s="38"/>
      <c r="G28" s="40"/>
      <c r="H28" s="38"/>
    </row>
    <row r="29" spans="1:8">
      <c r="A29" s="38"/>
      <c r="B29" s="38"/>
      <c r="C29" s="38"/>
      <c r="D29" s="40"/>
      <c r="E29" s="39"/>
      <c r="F29" s="38"/>
      <c r="G29" s="40"/>
      <c r="H29" s="38"/>
    </row>
    <row r="30" spans="1:8">
      <c r="A30" s="38"/>
      <c r="B30" s="38"/>
      <c r="C30" s="38"/>
      <c r="D30" s="40"/>
      <c r="E30" s="39"/>
      <c r="F30" s="38"/>
      <c r="G30" s="40"/>
      <c r="H30" s="38"/>
    </row>
    <row r="31" spans="1:8">
      <c r="A31" s="38"/>
      <c r="B31" s="38"/>
      <c r="C31" s="38"/>
      <c r="D31" s="40"/>
      <c r="E31" s="39"/>
      <c r="F31" s="38"/>
      <c r="G31" s="40"/>
      <c r="H31" s="38"/>
    </row>
    <row r="32" spans="1:8">
      <c r="A32" s="38"/>
      <c r="B32" s="38"/>
      <c r="C32" s="38"/>
      <c r="D32" s="40"/>
      <c r="E32" s="39"/>
      <c r="F32" s="38"/>
      <c r="G32" s="40"/>
      <c r="H32" s="38"/>
    </row>
    <row r="33" spans="1:8">
      <c r="A33" s="38"/>
      <c r="B33" s="38"/>
      <c r="C33" s="38"/>
      <c r="D33" s="40"/>
      <c r="E33" s="39"/>
      <c r="F33" s="38"/>
      <c r="G33" s="40"/>
      <c r="H33" s="38"/>
    </row>
    <row r="34" spans="1:8">
      <c r="A34" s="38"/>
      <c r="B34" s="38"/>
      <c r="C34" s="38"/>
      <c r="D34" s="40"/>
      <c r="E34" s="39"/>
      <c r="F34" s="38"/>
      <c r="G34" s="40"/>
      <c r="H34" s="38"/>
    </row>
    <row r="35" spans="1:8">
      <c r="A35" s="38"/>
      <c r="B35" s="38"/>
      <c r="C35" s="38"/>
      <c r="D35" s="40"/>
      <c r="E35" s="39"/>
      <c r="F35" s="38"/>
      <c r="G35" s="40"/>
      <c r="H35" s="38"/>
    </row>
    <row r="36" spans="1:8">
      <c r="A36" s="38"/>
      <c r="B36" s="38"/>
      <c r="C36" s="38"/>
      <c r="D36" s="40"/>
      <c r="E36" s="39"/>
      <c r="F36" s="38"/>
      <c r="G36" s="40"/>
      <c r="H36" s="38"/>
    </row>
    <row r="37" spans="1:8">
      <c r="A37" s="38"/>
      <c r="B37" s="38"/>
      <c r="C37" s="38"/>
      <c r="D37" s="40"/>
      <c r="E37" s="39"/>
      <c r="F37" s="38"/>
      <c r="G37" s="40"/>
      <c r="H37" s="38"/>
    </row>
    <row r="38" spans="1:8">
      <c r="A38" s="38"/>
      <c r="B38" s="38"/>
      <c r="C38" s="38"/>
      <c r="D38" s="40"/>
      <c r="E38" s="39"/>
      <c r="F38" s="38"/>
      <c r="G38" s="40"/>
      <c r="H38" s="38"/>
    </row>
    <row r="39" spans="1:8">
      <c r="A39" s="38"/>
      <c r="B39" s="38"/>
      <c r="C39" s="38"/>
      <c r="D39" s="40"/>
      <c r="E39" s="39"/>
      <c r="F39" s="38"/>
      <c r="G39" s="40"/>
      <c r="H39" s="38"/>
    </row>
    <row r="40" spans="1:8">
      <c r="A40" s="38"/>
      <c r="B40" s="38"/>
      <c r="C40" s="38"/>
      <c r="D40" s="40"/>
      <c r="E40" s="39"/>
      <c r="F40" s="38"/>
      <c r="G40" s="40"/>
      <c r="H40" s="38"/>
    </row>
    <row r="41" spans="1:8">
      <c r="A41" s="38"/>
      <c r="B41" s="38"/>
      <c r="C41" s="38"/>
      <c r="D41" s="40"/>
      <c r="E41" s="39"/>
      <c r="F41" s="38"/>
      <c r="G41" s="40"/>
      <c r="H41" s="38"/>
    </row>
    <row r="42" spans="1:8">
      <c r="A42" s="38"/>
      <c r="B42" s="38"/>
      <c r="C42" s="38"/>
      <c r="D42" s="40"/>
      <c r="E42" s="39"/>
      <c r="F42" s="38"/>
      <c r="G42" s="40"/>
      <c r="H42" s="38"/>
    </row>
    <row r="43" spans="1:8">
      <c r="A43" s="38"/>
      <c r="B43" s="38"/>
      <c r="C43" s="38"/>
      <c r="D43" s="40"/>
      <c r="E43" s="39"/>
      <c r="F43" s="38"/>
      <c r="G43" s="40"/>
      <c r="H43" s="38"/>
    </row>
    <row r="44" spans="1:8">
      <c r="A44" s="38"/>
      <c r="B44" s="38"/>
      <c r="C44" s="38"/>
      <c r="D44" s="40"/>
      <c r="E44" s="39"/>
      <c r="F44" s="38"/>
      <c r="G44" s="40"/>
      <c r="H44" s="38"/>
    </row>
    <row r="45" spans="1:8">
      <c r="A45" s="38"/>
      <c r="B45" s="38"/>
      <c r="C45" s="38"/>
      <c r="D45" s="40"/>
      <c r="E45" s="39"/>
      <c r="F45" s="38"/>
      <c r="G45" s="40"/>
      <c r="H45" s="38"/>
    </row>
    <row r="46" spans="1:8">
      <c r="A46" s="38"/>
      <c r="B46" s="38"/>
      <c r="C46" s="38"/>
      <c r="D46" s="40"/>
      <c r="E46" s="39"/>
      <c r="F46" s="38"/>
      <c r="G46" s="40"/>
      <c r="H46" s="38"/>
    </row>
    <row r="47" spans="1:8">
      <c r="A47" s="38"/>
      <c r="B47" s="38"/>
      <c r="C47" s="38"/>
      <c r="D47" s="40"/>
      <c r="E47" s="39"/>
      <c r="F47" s="38"/>
      <c r="G47" s="40"/>
      <c r="H47" s="38"/>
    </row>
    <row r="48" spans="1:8">
      <c r="A48" s="38"/>
      <c r="B48" s="38"/>
      <c r="C48" s="38"/>
      <c r="D48" s="40"/>
      <c r="E48" s="39"/>
      <c r="F48" s="38"/>
      <c r="G48" s="40"/>
      <c r="H48" s="38"/>
    </row>
    <row r="49" spans="1:8">
      <c r="A49" s="38"/>
      <c r="B49" s="38"/>
      <c r="C49" s="38"/>
      <c r="D49" s="40"/>
      <c r="E49" s="39"/>
      <c r="F49" s="38"/>
      <c r="G49" s="40"/>
      <c r="H49" s="38"/>
    </row>
    <row r="50" spans="1:8">
      <c r="A50" s="38"/>
      <c r="B50" s="38"/>
      <c r="C50" s="38"/>
      <c r="D50" s="40"/>
      <c r="E50" s="39"/>
      <c r="F50" s="38"/>
      <c r="G50" s="40"/>
      <c r="H50" s="38"/>
    </row>
    <row r="51" spans="1:8">
      <c r="A51" s="38"/>
      <c r="B51" s="38"/>
      <c r="C51" s="38"/>
      <c r="D51" s="40"/>
      <c r="E51" s="39"/>
      <c r="F51" s="38"/>
      <c r="G51" s="40"/>
      <c r="H51" s="38"/>
    </row>
    <row r="52" spans="1:8">
      <c r="A52" s="38"/>
      <c r="B52" s="38"/>
      <c r="C52" s="38"/>
      <c r="D52" s="40"/>
      <c r="E52" s="39"/>
      <c r="F52" s="38"/>
      <c r="G52" s="40"/>
      <c r="H52" s="38"/>
    </row>
    <row r="53" spans="1:8">
      <c r="A53" s="38"/>
      <c r="B53" s="38"/>
      <c r="C53" s="38"/>
      <c r="D53" s="40"/>
      <c r="E53" s="39"/>
      <c r="F53" s="38"/>
      <c r="G53" s="40"/>
      <c r="H53" s="38"/>
    </row>
    <row r="54" spans="1:8">
      <c r="A54" s="38"/>
      <c r="B54" s="38"/>
      <c r="C54" s="38"/>
      <c r="D54" s="40"/>
      <c r="E54" s="39"/>
      <c r="F54" s="38"/>
      <c r="G54" s="40"/>
      <c r="H54" s="38"/>
    </row>
    <row r="55" spans="1:8">
      <c r="A55" s="38"/>
      <c r="B55" s="38"/>
      <c r="C55" s="38"/>
      <c r="D55" s="40"/>
      <c r="E55" s="39"/>
      <c r="F55" s="38"/>
      <c r="G55" s="40"/>
      <c r="H55" s="38"/>
    </row>
    <row r="56" spans="1:8">
      <c r="A56" s="38"/>
      <c r="B56" s="38"/>
      <c r="C56" s="38"/>
      <c r="D56" s="40"/>
      <c r="E56" s="39"/>
      <c r="F56" s="38"/>
      <c r="G56" s="40"/>
      <c r="H56" s="38"/>
    </row>
    <row r="57" spans="1:8">
      <c r="A57" s="38"/>
      <c r="B57" s="38"/>
      <c r="C57" s="38"/>
      <c r="D57" s="40"/>
      <c r="E57" s="39"/>
      <c r="F57" s="38"/>
      <c r="G57" s="40"/>
      <c r="H57" s="38"/>
    </row>
    <row r="58" spans="1:8">
      <c r="A58" s="38"/>
      <c r="B58" s="38"/>
      <c r="C58" s="38"/>
      <c r="D58" s="40"/>
      <c r="E58" s="39"/>
      <c r="F58" s="38"/>
      <c r="G58" s="40"/>
      <c r="H58" s="38"/>
    </row>
    <row r="59" spans="1:8">
      <c r="A59" s="38"/>
      <c r="B59" s="38"/>
      <c r="C59" s="38"/>
      <c r="D59" s="40"/>
      <c r="E59" s="39"/>
      <c r="F59" s="38"/>
      <c r="G59" s="40"/>
      <c r="H59" s="38"/>
    </row>
    <row r="60" spans="1:8">
      <c r="A60" s="38"/>
      <c r="B60" s="38"/>
      <c r="C60" s="38"/>
      <c r="D60" s="40"/>
      <c r="E60" s="39"/>
      <c r="F60" s="38"/>
      <c r="G60" s="40"/>
      <c r="H60" s="38"/>
    </row>
    <row r="61" spans="1:8">
      <c r="A61" s="38"/>
      <c r="B61" s="38"/>
      <c r="C61" s="38"/>
      <c r="D61" s="40"/>
      <c r="E61" s="39"/>
      <c r="F61" s="38"/>
      <c r="G61" s="40"/>
      <c r="H61" s="38"/>
    </row>
    <row r="62" spans="1:8">
      <c r="A62" s="38"/>
      <c r="B62" s="38"/>
      <c r="C62" s="38"/>
      <c r="D62" s="40"/>
      <c r="E62" s="39"/>
      <c r="F62" s="38"/>
      <c r="G62" s="40"/>
      <c r="H62" s="38"/>
    </row>
    <row r="63" spans="1:8">
      <c r="A63" s="38"/>
      <c r="B63" s="38"/>
      <c r="C63" s="38"/>
      <c r="D63" s="40"/>
      <c r="E63" s="39"/>
      <c r="F63" s="38"/>
      <c r="G63" s="40"/>
      <c r="H63" s="38"/>
    </row>
    <row r="64" spans="1:8">
      <c r="A64" s="38"/>
      <c r="B64" s="38"/>
      <c r="C64" s="38"/>
      <c r="D64" s="40"/>
      <c r="E64" s="39"/>
      <c r="F64" s="38"/>
      <c r="G64" s="40"/>
      <c r="H64" s="38"/>
    </row>
    <row r="65" spans="1:8">
      <c r="A65" s="38"/>
      <c r="B65" s="38"/>
      <c r="C65" s="38"/>
      <c r="D65" s="40"/>
      <c r="E65" s="39"/>
      <c r="F65" s="38"/>
      <c r="G65" s="40"/>
      <c r="H65" s="38"/>
    </row>
    <row r="66" spans="1:8">
      <c r="A66" s="38"/>
      <c r="B66" s="38"/>
      <c r="C66" s="38"/>
      <c r="D66" s="40"/>
      <c r="E66" s="39"/>
      <c r="F66" s="38"/>
      <c r="G66" s="40"/>
      <c r="H66" s="38"/>
    </row>
    <row r="67" spans="1:8">
      <c r="A67" s="38"/>
      <c r="B67" s="38"/>
      <c r="C67" s="38"/>
      <c r="D67" s="40"/>
      <c r="E67" s="39"/>
      <c r="F67" s="38"/>
      <c r="G67" s="40"/>
      <c r="H67" s="38"/>
    </row>
    <row r="68" spans="1:8">
      <c r="A68" s="38"/>
      <c r="B68" s="38"/>
      <c r="C68" s="38"/>
      <c r="D68" s="40"/>
      <c r="E68" s="39"/>
      <c r="F68" s="38"/>
      <c r="G68" s="40"/>
      <c r="H68" s="38"/>
    </row>
    <row r="69" spans="1:8">
      <c r="A69" s="38"/>
      <c r="B69" s="38"/>
      <c r="C69" s="38"/>
      <c r="D69" s="40"/>
      <c r="E69" s="39"/>
      <c r="F69" s="38"/>
      <c r="G69" s="40"/>
      <c r="H69" s="38"/>
    </row>
    <row r="70" spans="1:8">
      <c r="A70" s="38"/>
      <c r="B70" s="38"/>
      <c r="C70" s="38"/>
      <c r="D70" s="40"/>
      <c r="E70" s="39"/>
      <c r="F70" s="38"/>
      <c r="G70" s="40"/>
      <c r="H70" s="38"/>
    </row>
    <row r="71" spans="1:8">
      <c r="A71" s="38"/>
      <c r="B71" s="38"/>
      <c r="C71" s="38"/>
      <c r="D71" s="40"/>
      <c r="E71" s="39"/>
      <c r="F71" s="38"/>
      <c r="G71" s="40"/>
      <c r="H71" s="38"/>
    </row>
    <row r="72" spans="1:8">
      <c r="A72" s="38"/>
      <c r="B72" s="38"/>
      <c r="C72" s="38"/>
      <c r="D72" s="40"/>
      <c r="E72" s="39"/>
      <c r="F72" s="38"/>
      <c r="G72" s="40"/>
      <c r="H72" s="38"/>
    </row>
    <row r="73" spans="1:8">
      <c r="A73" s="38"/>
      <c r="B73" s="38"/>
      <c r="C73" s="38"/>
      <c r="D73" s="40"/>
      <c r="E73" s="39"/>
      <c r="F73" s="38"/>
      <c r="G73" s="40"/>
      <c r="H73" s="38"/>
    </row>
    <row r="74" spans="1:8">
      <c r="A74" s="38"/>
      <c r="B74" s="38"/>
      <c r="C74" s="38"/>
      <c r="D74" s="40"/>
      <c r="E74" s="39"/>
      <c r="F74" s="38"/>
      <c r="G74" s="40"/>
      <c r="H74" s="38"/>
    </row>
    <row r="75" spans="1:8">
      <c r="A75" s="38"/>
      <c r="B75" s="38"/>
      <c r="C75" s="38"/>
      <c r="D75" s="40"/>
      <c r="E75" s="39"/>
      <c r="F75" s="38"/>
      <c r="G75" s="40"/>
      <c r="H75" s="38"/>
    </row>
    <row r="76" spans="1:8">
      <c r="A76" s="38"/>
      <c r="B76" s="38"/>
      <c r="C76" s="38"/>
      <c r="D76" s="40"/>
      <c r="E76" s="39"/>
      <c r="F76" s="38"/>
      <c r="G76" s="40"/>
      <c r="H76" s="38"/>
    </row>
    <row r="77" spans="1:8">
      <c r="A77" s="38"/>
      <c r="B77" s="38"/>
      <c r="C77" s="38"/>
      <c r="D77" s="40"/>
      <c r="E77" s="39"/>
      <c r="F77" s="38"/>
      <c r="G77" s="40"/>
      <c r="H77" s="38"/>
    </row>
    <row r="78" spans="1:8">
      <c r="A78" s="38"/>
      <c r="B78" s="38"/>
      <c r="C78" s="38"/>
      <c r="D78" s="40"/>
      <c r="E78" s="39"/>
      <c r="F78" s="38"/>
      <c r="G78" s="40"/>
      <c r="H78" s="38"/>
    </row>
    <row r="79" spans="1:8">
      <c r="A79" s="38"/>
      <c r="B79" s="38"/>
      <c r="C79" s="38"/>
      <c r="D79" s="40"/>
      <c r="E79" s="39"/>
      <c r="F79" s="38"/>
      <c r="G79" s="40"/>
      <c r="H79" s="38"/>
    </row>
    <row r="80" spans="1:8">
      <c r="A80" s="38"/>
      <c r="B80" s="38"/>
      <c r="C80" s="38"/>
      <c r="D80" s="40"/>
      <c r="E80" s="39"/>
      <c r="F80" s="38"/>
      <c r="G80" s="40"/>
      <c r="H80" s="38"/>
    </row>
    <row r="81" spans="1:8">
      <c r="A81" s="38"/>
      <c r="B81" s="38"/>
      <c r="C81" s="38"/>
      <c r="D81" s="40"/>
      <c r="E81" s="39"/>
      <c r="F81" s="38"/>
      <c r="G81" s="40"/>
      <c r="H81" s="38"/>
    </row>
    <row r="82" spans="1:8">
      <c r="A82" s="38"/>
      <c r="B82" s="38"/>
      <c r="C82" s="38"/>
      <c r="D82" s="40"/>
      <c r="E82" s="39"/>
      <c r="F82" s="38"/>
      <c r="G82" s="40"/>
      <c r="H82" s="38"/>
    </row>
    <row r="83" spans="1:8">
      <c r="A83" s="38"/>
      <c r="B83" s="38"/>
      <c r="C83" s="38"/>
      <c r="D83" s="40"/>
      <c r="E83" s="39"/>
      <c r="F83" s="38"/>
      <c r="G83" s="40"/>
      <c r="H83" s="38"/>
    </row>
    <row r="84" spans="1:8">
      <c r="A84" s="38"/>
      <c r="B84" s="38"/>
      <c r="C84" s="38"/>
      <c r="D84" s="40"/>
      <c r="E84" s="39"/>
      <c r="F84" s="38"/>
      <c r="G84" s="40"/>
      <c r="H84" s="38"/>
    </row>
    <row r="85" spans="1:8">
      <c r="A85" s="38"/>
      <c r="B85" s="38"/>
      <c r="C85" s="38"/>
      <c r="D85" s="40"/>
      <c r="E85" s="39"/>
      <c r="F85" s="38"/>
      <c r="G85" s="40"/>
      <c r="H85" s="38"/>
    </row>
    <row r="86" spans="1:8">
      <c r="A86" s="38"/>
      <c r="B86" s="38"/>
      <c r="C86" s="38"/>
      <c r="D86" s="40"/>
      <c r="E86" s="39"/>
      <c r="F86" s="38"/>
      <c r="G86" s="40"/>
      <c r="H86" s="38"/>
    </row>
    <row r="87" spans="1:8">
      <c r="A87" s="38"/>
      <c r="B87" s="38"/>
      <c r="C87" s="38"/>
      <c r="D87" s="40"/>
      <c r="E87" s="39"/>
      <c r="F87" s="38"/>
      <c r="G87" s="40"/>
      <c r="H87" s="38"/>
    </row>
    <row r="88" spans="1:8">
      <c r="A88" s="38"/>
      <c r="B88" s="38"/>
      <c r="C88" s="38"/>
      <c r="D88" s="40"/>
      <c r="E88" s="39"/>
      <c r="F88" s="38"/>
      <c r="G88" s="40"/>
      <c r="H88" s="38"/>
    </row>
    <row r="89" spans="1:8">
      <c r="A89" s="38"/>
      <c r="B89" s="38"/>
      <c r="C89" s="38"/>
      <c r="D89" s="40"/>
      <c r="E89" s="39"/>
      <c r="F89" s="38"/>
      <c r="G89" s="40"/>
      <c r="H89" s="38"/>
    </row>
    <row r="90" spans="1:8">
      <c r="A90" s="38"/>
      <c r="B90" s="38"/>
      <c r="C90" s="38"/>
      <c r="D90" s="40"/>
      <c r="E90" s="39"/>
      <c r="F90" s="38"/>
      <c r="G90" s="40"/>
      <c r="H90" s="38"/>
    </row>
    <row r="91" spans="1:8">
      <c r="A91" s="38"/>
      <c r="B91" s="38"/>
      <c r="C91" s="38"/>
      <c r="D91" s="40"/>
      <c r="E91" s="39"/>
      <c r="F91" s="38"/>
      <c r="G91" s="40"/>
      <c r="H91" s="38"/>
    </row>
    <row r="92" spans="1:8">
      <c r="A92" s="38"/>
      <c r="B92" s="38"/>
      <c r="C92" s="38"/>
      <c r="D92" s="40"/>
      <c r="E92" s="39"/>
      <c r="F92" s="38"/>
      <c r="G92" s="40"/>
      <c r="H92" s="38"/>
    </row>
    <row r="93" spans="1:8">
      <c r="A93" s="38"/>
      <c r="B93" s="38"/>
      <c r="C93" s="38"/>
      <c r="D93" s="40"/>
      <c r="E93" s="39"/>
      <c r="F93" s="38"/>
      <c r="G93" s="40"/>
      <c r="H93" s="38"/>
    </row>
    <row r="94" spans="1:8">
      <c r="A94" s="38"/>
      <c r="B94" s="38"/>
      <c r="C94" s="38"/>
      <c r="D94" s="40"/>
      <c r="E94" s="39"/>
      <c r="F94" s="38"/>
      <c r="G94" s="40"/>
      <c r="H94" s="38"/>
    </row>
    <row r="95" spans="1:8">
      <c r="A95" s="38"/>
      <c r="B95" s="38"/>
      <c r="C95" s="38"/>
      <c r="D95" s="40"/>
      <c r="E95" s="39"/>
      <c r="F95" s="38"/>
      <c r="G95" s="40"/>
      <c r="H95" s="38"/>
    </row>
    <row r="96" spans="1:8">
      <c r="A96" s="38"/>
      <c r="B96" s="38"/>
      <c r="C96" s="38"/>
      <c r="D96" s="40"/>
      <c r="E96" s="39"/>
      <c r="F96" s="38"/>
      <c r="G96" s="40"/>
      <c r="H96" s="38"/>
    </row>
    <row r="97" spans="1:8">
      <c r="A97" s="38"/>
      <c r="B97" s="38"/>
      <c r="C97" s="38"/>
      <c r="D97" s="40"/>
      <c r="E97" s="39"/>
      <c r="F97" s="38"/>
      <c r="G97" s="40"/>
      <c r="H97" s="38"/>
    </row>
    <row r="98" spans="1:8">
      <c r="A98" s="38"/>
      <c r="B98" s="38"/>
      <c r="C98" s="38"/>
      <c r="D98" s="40"/>
      <c r="E98" s="39"/>
      <c r="F98" s="38"/>
      <c r="G98" s="40"/>
      <c r="H98" s="38"/>
    </row>
    <row r="99" spans="1:8">
      <c r="A99" s="38"/>
      <c r="B99" s="38"/>
      <c r="C99" s="38"/>
      <c r="D99" s="40"/>
      <c r="E99" s="39"/>
      <c r="F99" s="38"/>
      <c r="G99" s="40"/>
      <c r="H99" s="38"/>
    </row>
    <row r="100" spans="1:8">
      <c r="A100" s="38"/>
      <c r="B100" s="38"/>
      <c r="C100" s="38"/>
      <c r="D100" s="40"/>
      <c r="E100" s="39"/>
      <c r="F100" s="38"/>
      <c r="G100" s="40"/>
      <c r="H100" s="38"/>
    </row>
    <row r="101" spans="1:8">
      <c r="A101" s="38"/>
      <c r="B101" s="38"/>
      <c r="C101" s="38"/>
      <c r="D101" s="40"/>
      <c r="E101" s="39"/>
      <c r="F101" s="38"/>
      <c r="G101" s="40"/>
      <c r="H101" s="38"/>
    </row>
    <row r="102" spans="1:8">
      <c r="A102" s="38"/>
      <c r="B102" s="38"/>
      <c r="C102" s="38"/>
      <c r="D102" s="40"/>
      <c r="E102" s="39"/>
      <c r="F102" s="38"/>
      <c r="G102" s="40"/>
      <c r="H102" s="38"/>
    </row>
    <row r="103" spans="1:8">
      <c r="A103" s="38"/>
      <c r="B103" s="38"/>
      <c r="C103" s="38"/>
      <c r="D103" s="40"/>
      <c r="E103" s="39"/>
      <c r="F103" s="38"/>
      <c r="G103" s="40"/>
      <c r="H103" s="38"/>
    </row>
    <row r="104" spans="1:8">
      <c r="A104" s="38"/>
      <c r="B104" s="38"/>
      <c r="C104" s="38"/>
      <c r="D104" s="40"/>
      <c r="E104" s="39"/>
      <c r="F104" s="38"/>
      <c r="G104" s="40"/>
      <c r="H104" s="38"/>
    </row>
    <row r="105" spans="1:8">
      <c r="A105" s="38"/>
      <c r="B105" s="38"/>
      <c r="C105" s="38"/>
      <c r="D105" s="40"/>
      <c r="E105" s="39"/>
      <c r="F105" s="38"/>
      <c r="G105" s="40"/>
      <c r="H105" s="38"/>
    </row>
    <row r="106" spans="1:8">
      <c r="A106" s="38"/>
      <c r="B106" s="38"/>
      <c r="C106" s="38"/>
      <c r="D106" s="40"/>
      <c r="E106" s="39"/>
      <c r="F106" s="38"/>
      <c r="G106" s="40"/>
      <c r="H106" s="38"/>
    </row>
    <row r="107" spans="1:8">
      <c r="A107" s="38"/>
      <c r="B107" s="38"/>
      <c r="C107" s="38"/>
      <c r="D107" s="40"/>
      <c r="E107" s="39"/>
      <c r="F107" s="38"/>
      <c r="G107" s="40"/>
      <c r="H107" s="38"/>
    </row>
    <row r="108" spans="1:8">
      <c r="A108" s="38"/>
      <c r="B108" s="38"/>
      <c r="C108" s="38"/>
      <c r="D108" s="40"/>
      <c r="E108" s="39"/>
      <c r="F108" s="38"/>
      <c r="G108" s="40"/>
      <c r="H108" s="38"/>
    </row>
    <row r="109" spans="1:8">
      <c r="A109" s="38"/>
      <c r="B109" s="38"/>
      <c r="C109" s="38"/>
      <c r="D109" s="40"/>
      <c r="E109" s="39"/>
      <c r="F109" s="38"/>
      <c r="G109" s="40"/>
      <c r="H109" s="38"/>
    </row>
    <row r="110" spans="1:8">
      <c r="A110" s="38"/>
      <c r="B110" s="38"/>
      <c r="C110" s="38"/>
      <c r="D110" s="40"/>
      <c r="E110" s="39"/>
      <c r="F110" s="38"/>
      <c r="G110" s="40"/>
      <c r="H110" s="38"/>
    </row>
    <row r="111" spans="1:8">
      <c r="A111" s="38"/>
      <c r="B111" s="38"/>
      <c r="C111" s="38"/>
      <c r="D111" s="40"/>
      <c r="E111" s="39"/>
      <c r="F111" s="38"/>
      <c r="G111" s="40"/>
      <c r="H111" s="38"/>
    </row>
    <row r="112" spans="1:8">
      <c r="A112" s="38"/>
      <c r="B112" s="38"/>
      <c r="C112" s="38"/>
      <c r="D112" s="40"/>
      <c r="E112" s="39"/>
      <c r="F112" s="38"/>
      <c r="G112" s="40"/>
      <c r="H112" s="38"/>
    </row>
    <row r="113" spans="1:8">
      <c r="A113" s="38"/>
      <c r="B113" s="38"/>
      <c r="C113" s="38"/>
      <c r="D113" s="40"/>
      <c r="E113" s="39"/>
      <c r="F113" s="38"/>
      <c r="G113" s="40"/>
      <c r="H113" s="38"/>
    </row>
    <row r="114" spans="1:8">
      <c r="A114" s="38"/>
      <c r="B114" s="38"/>
      <c r="C114" s="38"/>
      <c r="D114" s="40"/>
      <c r="E114" s="39"/>
      <c r="F114" s="38"/>
      <c r="G114" s="40"/>
      <c r="H114" s="38"/>
    </row>
    <row r="115" spans="1:8">
      <c r="A115" s="38"/>
      <c r="B115" s="38"/>
      <c r="C115" s="38"/>
      <c r="D115" s="40"/>
      <c r="E115" s="39"/>
      <c r="F115" s="38"/>
      <c r="G115" s="40"/>
      <c r="H115" s="38"/>
    </row>
    <row r="116" spans="1:8">
      <c r="A116" s="38"/>
      <c r="B116" s="38"/>
      <c r="C116" s="38"/>
      <c r="D116" s="40"/>
      <c r="E116" s="39"/>
      <c r="F116" s="38"/>
      <c r="G116" s="40"/>
      <c r="H116" s="38"/>
    </row>
    <row r="117" spans="1:8">
      <c r="A117" s="38"/>
      <c r="B117" s="38"/>
      <c r="C117" s="38"/>
      <c r="D117" s="40"/>
      <c r="E117" s="39"/>
      <c r="F117" s="38"/>
      <c r="G117" s="40"/>
      <c r="H117" s="38"/>
    </row>
    <row r="118" spans="1:8">
      <c r="A118" s="38"/>
      <c r="B118" s="38"/>
      <c r="C118" s="38"/>
      <c r="D118" s="40"/>
      <c r="E118" s="39"/>
      <c r="F118" s="38"/>
      <c r="G118" s="40"/>
      <c r="H118" s="38"/>
    </row>
    <row r="119" spans="1:8">
      <c r="A119" s="38"/>
      <c r="B119" s="38"/>
      <c r="C119" s="38"/>
      <c r="D119" s="40"/>
      <c r="E119" s="39"/>
      <c r="F119" s="38"/>
      <c r="G119" s="40"/>
      <c r="H119" s="38"/>
    </row>
    <row r="120" spans="1:8">
      <c r="A120" s="38"/>
      <c r="B120" s="38"/>
      <c r="C120" s="38"/>
      <c r="D120" s="40"/>
      <c r="E120" s="39"/>
      <c r="F120" s="38"/>
      <c r="G120" s="40"/>
      <c r="H120" s="38"/>
    </row>
    <row r="121" spans="1:8">
      <c r="A121" s="38"/>
      <c r="B121" s="38"/>
      <c r="C121" s="38"/>
      <c r="D121" s="40"/>
      <c r="E121" s="39"/>
      <c r="F121" s="38"/>
      <c r="G121" s="40"/>
      <c r="H121" s="38"/>
    </row>
    <row r="122" spans="1:8">
      <c r="A122" s="38"/>
      <c r="B122" s="38"/>
      <c r="C122" s="38"/>
      <c r="D122" s="40"/>
      <c r="E122" s="39"/>
      <c r="F122" s="38"/>
      <c r="G122" s="40"/>
      <c r="H122" s="38"/>
    </row>
    <row r="123" spans="1:8">
      <c r="A123" s="38"/>
      <c r="B123" s="38"/>
      <c r="C123" s="38"/>
      <c r="D123" s="40"/>
      <c r="E123" s="39"/>
      <c r="F123" s="38"/>
      <c r="G123" s="40"/>
      <c r="H123" s="38"/>
    </row>
    <row r="124" spans="1:8">
      <c r="A124" s="38"/>
      <c r="B124" s="38"/>
      <c r="C124" s="38"/>
      <c r="D124" s="40"/>
      <c r="E124" s="39"/>
      <c r="F124" s="38"/>
      <c r="G124" s="40"/>
      <c r="H124" s="38"/>
    </row>
    <row r="125" spans="1:8">
      <c r="A125" s="38"/>
      <c r="B125" s="38"/>
      <c r="C125" s="38"/>
      <c r="D125" s="40"/>
      <c r="E125" s="39"/>
      <c r="F125" s="38"/>
      <c r="G125" s="40"/>
      <c r="H125" s="38"/>
    </row>
    <row r="126" spans="1:8">
      <c r="A126" s="38"/>
      <c r="B126" s="38"/>
      <c r="C126" s="38"/>
      <c r="D126" s="40"/>
      <c r="E126" s="39"/>
      <c r="F126" s="38"/>
      <c r="G126" s="40"/>
      <c r="H126" s="38"/>
    </row>
    <row r="127" spans="1:8">
      <c r="A127" s="38"/>
      <c r="B127" s="38"/>
      <c r="C127" s="38"/>
      <c r="D127" s="40"/>
      <c r="E127" s="39"/>
      <c r="F127" s="38"/>
      <c r="G127" s="40"/>
      <c r="H127" s="38"/>
    </row>
    <row r="128" spans="1:8">
      <c r="A128" s="38"/>
      <c r="B128" s="38"/>
      <c r="C128" s="38"/>
      <c r="D128" s="40"/>
      <c r="E128" s="39"/>
      <c r="F128" s="38"/>
      <c r="G128" s="40"/>
      <c r="H128" s="38"/>
    </row>
    <row r="129" spans="1:8">
      <c r="A129" s="38"/>
      <c r="B129" s="38"/>
      <c r="C129" s="38"/>
      <c r="D129" s="40"/>
      <c r="E129" s="39"/>
      <c r="F129" s="38"/>
      <c r="G129" s="40"/>
      <c r="H129" s="38"/>
    </row>
    <row r="130" spans="1:8">
      <c r="A130" s="38"/>
      <c r="B130" s="38"/>
      <c r="C130" s="38"/>
      <c r="D130" s="40"/>
      <c r="E130" s="39"/>
      <c r="F130" s="38"/>
      <c r="G130" s="40"/>
      <c r="H130" s="38"/>
    </row>
    <row r="131" spans="1:8">
      <c r="A131" s="38"/>
      <c r="B131" s="38"/>
      <c r="C131" s="38"/>
      <c r="D131" s="40"/>
      <c r="E131" s="39"/>
      <c r="F131" s="38"/>
      <c r="G131" s="40"/>
      <c r="H131" s="38"/>
    </row>
    <row r="132" spans="1:8">
      <c r="A132" s="38"/>
      <c r="B132" s="38"/>
      <c r="C132" s="38"/>
      <c r="D132" s="40"/>
      <c r="E132" s="39"/>
      <c r="F132" s="38"/>
      <c r="G132" s="40"/>
      <c r="H132" s="38"/>
    </row>
    <row r="133" spans="1:8">
      <c r="A133" s="38"/>
      <c r="B133" s="38"/>
      <c r="C133" s="38"/>
      <c r="D133" s="40"/>
      <c r="E133" s="39"/>
      <c r="F133" s="38"/>
      <c r="G133" s="40"/>
      <c r="H133" s="38"/>
    </row>
    <row r="134" spans="1:8">
      <c r="A134" s="38"/>
      <c r="B134" s="38"/>
      <c r="C134" s="38"/>
      <c r="D134" s="40"/>
      <c r="E134" s="39"/>
      <c r="F134" s="38"/>
      <c r="G134" s="40"/>
      <c r="H134" s="38"/>
    </row>
    <row r="135" spans="1:8">
      <c r="A135" s="38"/>
      <c r="B135" s="38"/>
      <c r="C135" s="38"/>
      <c r="D135" s="40"/>
      <c r="E135" s="39"/>
      <c r="F135" s="38"/>
      <c r="G135" s="40"/>
      <c r="H135" s="38"/>
    </row>
    <row r="136" spans="1:8">
      <c r="A136" s="38"/>
      <c r="B136" s="38"/>
      <c r="C136" s="38"/>
      <c r="D136" s="40"/>
      <c r="E136" s="39"/>
      <c r="F136" s="38"/>
      <c r="G136" s="40"/>
      <c r="H136" s="38"/>
    </row>
    <row r="137" spans="1:8">
      <c r="A137" s="38"/>
      <c r="B137" s="38"/>
      <c r="C137" s="38"/>
      <c r="D137" s="40"/>
      <c r="E137" s="39"/>
      <c r="F137" s="38"/>
      <c r="G137" s="40"/>
      <c r="H137" s="38"/>
    </row>
    <row r="138" spans="1:8">
      <c r="A138" s="38"/>
      <c r="B138" s="38"/>
      <c r="C138" s="38"/>
      <c r="D138" s="40"/>
      <c r="E138" s="39"/>
      <c r="F138" s="38"/>
      <c r="G138" s="40"/>
      <c r="H138" s="38"/>
    </row>
    <row r="139" spans="1:8">
      <c r="A139" s="38"/>
      <c r="B139" s="38"/>
      <c r="C139" s="38"/>
      <c r="D139" s="40"/>
      <c r="E139" s="39"/>
      <c r="F139" s="38"/>
      <c r="G139" s="40"/>
      <c r="H139" s="38"/>
    </row>
    <row r="140" spans="1:8">
      <c r="A140" s="38"/>
      <c r="B140" s="38"/>
      <c r="C140" s="38"/>
      <c r="D140" s="40"/>
      <c r="E140" s="39"/>
      <c r="F140" s="38"/>
      <c r="G140" s="40"/>
      <c r="H140" s="38"/>
    </row>
    <row r="141" spans="1:8">
      <c r="A141" s="38"/>
      <c r="B141" s="38"/>
      <c r="C141" s="38"/>
      <c r="D141" s="40"/>
      <c r="E141" s="39"/>
      <c r="F141" s="38"/>
      <c r="G141" s="40"/>
      <c r="H141" s="38"/>
    </row>
    <row r="142" spans="1:8">
      <c r="A142" s="38"/>
      <c r="B142" s="38"/>
      <c r="C142" s="38"/>
      <c r="D142" s="40"/>
      <c r="E142" s="39"/>
      <c r="F142" s="38"/>
      <c r="G142" s="40"/>
      <c r="H142" s="38"/>
    </row>
    <row r="143" spans="1:8">
      <c r="A143" s="38"/>
      <c r="B143" s="38"/>
      <c r="C143" s="38"/>
      <c r="D143" s="40"/>
      <c r="E143" s="39"/>
      <c r="F143" s="38"/>
      <c r="G143" s="40"/>
      <c r="H143" s="38"/>
    </row>
    <row r="144" spans="1:8">
      <c r="A144" s="38"/>
      <c r="B144" s="38"/>
      <c r="C144" s="38"/>
      <c r="D144" s="40"/>
      <c r="E144" s="39"/>
      <c r="F144" s="38"/>
      <c r="G144" s="40"/>
      <c r="H144" s="38"/>
    </row>
    <row r="145" spans="1:8">
      <c r="A145" s="38"/>
      <c r="B145" s="38"/>
      <c r="C145" s="38"/>
      <c r="D145" s="40"/>
      <c r="E145" s="39"/>
      <c r="F145" s="38"/>
      <c r="G145" s="40"/>
      <c r="H145" s="38"/>
    </row>
    <row r="146" spans="1:8">
      <c r="A146" s="38"/>
      <c r="B146" s="38"/>
      <c r="C146" s="38"/>
      <c r="D146" s="40"/>
      <c r="E146" s="39"/>
      <c r="F146" s="38"/>
      <c r="G146" s="40"/>
      <c r="H146" s="38"/>
    </row>
    <row r="147" spans="1:8">
      <c r="A147" s="38"/>
      <c r="B147" s="38"/>
      <c r="C147" s="38"/>
      <c r="D147" s="40"/>
      <c r="E147" s="39"/>
      <c r="F147" s="38"/>
      <c r="G147" s="40"/>
      <c r="H147" s="38"/>
    </row>
    <row r="148" spans="1:8">
      <c r="A148" s="38"/>
      <c r="B148" s="38"/>
      <c r="C148" s="38"/>
      <c r="D148" s="40"/>
      <c r="E148" s="39"/>
      <c r="F148" s="38"/>
      <c r="G148" s="40"/>
      <c r="H148" s="38"/>
    </row>
    <row r="149" spans="1:8">
      <c r="A149" s="38"/>
      <c r="B149" s="38"/>
      <c r="C149" s="38"/>
      <c r="D149" s="40"/>
      <c r="E149" s="39"/>
      <c r="F149" s="38"/>
      <c r="G149" s="40"/>
      <c r="H149" s="38"/>
    </row>
    <row r="150" spans="1:8">
      <c r="A150" s="38"/>
      <c r="B150" s="38"/>
      <c r="C150" s="38"/>
      <c r="D150" s="40"/>
      <c r="E150" s="39"/>
      <c r="F150" s="38"/>
      <c r="G150" s="40"/>
      <c r="H150" s="38"/>
    </row>
    <row r="151" spans="1:8">
      <c r="A151" s="38"/>
      <c r="B151" s="38"/>
      <c r="C151" s="38"/>
      <c r="D151" s="40"/>
      <c r="E151" s="39"/>
      <c r="F151" s="38"/>
      <c r="G151" s="40"/>
      <c r="H151" s="38"/>
    </row>
    <row r="152" spans="1:8">
      <c r="A152" s="38"/>
      <c r="B152" s="38"/>
      <c r="C152" s="38"/>
      <c r="D152" s="40"/>
      <c r="E152" s="39"/>
      <c r="F152" s="38"/>
      <c r="G152" s="40"/>
      <c r="H152" s="38"/>
    </row>
    <row r="153" spans="1:8">
      <c r="A153" s="38"/>
      <c r="B153" s="38"/>
      <c r="C153" s="38"/>
      <c r="D153" s="40"/>
      <c r="E153" s="39"/>
      <c r="F153" s="38"/>
      <c r="G153" s="40"/>
      <c r="H153" s="38"/>
    </row>
    <row r="154" spans="1:8">
      <c r="A154" s="38"/>
      <c r="B154" s="38"/>
      <c r="C154" s="38"/>
      <c r="D154" s="40"/>
      <c r="E154" s="39"/>
      <c r="F154" s="38"/>
      <c r="G154" s="40"/>
      <c r="H154" s="38"/>
    </row>
    <row r="155" spans="1:8">
      <c r="A155" s="38"/>
      <c r="B155" s="38"/>
      <c r="C155" s="38"/>
      <c r="D155" s="40"/>
      <c r="E155" s="39"/>
      <c r="F155" s="38"/>
      <c r="G155" s="40"/>
      <c r="H155" s="38"/>
    </row>
    <row r="156" spans="1:8">
      <c r="A156" s="38"/>
      <c r="B156" s="38"/>
      <c r="C156" s="38"/>
      <c r="D156" s="40"/>
      <c r="E156" s="39"/>
      <c r="F156" s="38"/>
      <c r="G156" s="40"/>
      <c r="H156" s="38"/>
    </row>
    <row r="157" spans="1:8">
      <c r="A157" s="38"/>
      <c r="B157" s="38"/>
      <c r="C157" s="38"/>
      <c r="D157" s="40"/>
      <c r="E157" s="39"/>
      <c r="F157" s="38"/>
      <c r="G157" s="40"/>
      <c r="H157" s="38"/>
    </row>
    <row r="158" spans="1:8">
      <c r="A158" s="38"/>
      <c r="B158" s="38"/>
      <c r="C158" s="38"/>
      <c r="D158" s="40"/>
      <c r="E158" s="39"/>
      <c r="F158" s="38"/>
      <c r="G158" s="40"/>
      <c r="H158" s="38"/>
    </row>
    <row r="159" spans="1:8">
      <c r="A159" s="38"/>
      <c r="B159" s="38"/>
      <c r="C159" s="38"/>
      <c r="D159" s="40"/>
      <c r="E159" s="39"/>
      <c r="F159" s="38"/>
      <c r="G159" s="40"/>
      <c r="H159" s="38"/>
    </row>
    <row r="160" spans="1:8">
      <c r="A160" s="38"/>
      <c r="B160" s="38"/>
      <c r="C160" s="38"/>
      <c r="D160" s="40"/>
      <c r="E160" s="39"/>
      <c r="F160" s="38"/>
      <c r="G160" s="40"/>
      <c r="H160" s="38"/>
    </row>
    <row r="161" spans="1:8">
      <c r="A161" s="38"/>
      <c r="B161" s="38"/>
      <c r="C161" s="38"/>
      <c r="D161" s="40"/>
      <c r="E161" s="39"/>
      <c r="F161" s="38"/>
      <c r="G161" s="40"/>
      <c r="H161" s="38"/>
    </row>
    <row r="162" spans="1:8">
      <c r="A162" s="38"/>
      <c r="B162" s="38"/>
      <c r="C162" s="38"/>
      <c r="D162" s="40"/>
      <c r="E162" s="39"/>
      <c r="F162" s="38"/>
      <c r="G162" s="40"/>
      <c r="H162" s="38"/>
    </row>
    <row r="163" spans="1:8">
      <c r="A163" s="38"/>
      <c r="B163" s="38"/>
      <c r="C163" s="38"/>
      <c r="D163" s="40"/>
      <c r="E163" s="39"/>
      <c r="F163" s="38"/>
      <c r="G163" s="40"/>
      <c r="H163" s="38"/>
    </row>
    <row r="164" spans="1:8">
      <c r="A164" s="38"/>
      <c r="B164" s="38"/>
      <c r="C164" s="38"/>
      <c r="D164" s="40"/>
      <c r="E164" s="39"/>
      <c r="F164" s="38"/>
      <c r="G164" s="40"/>
      <c r="H164" s="38"/>
    </row>
    <row r="165" spans="1:8">
      <c r="A165" s="38"/>
      <c r="B165" s="38"/>
      <c r="C165" s="38"/>
      <c r="D165" s="40"/>
      <c r="E165" s="39"/>
      <c r="F165" s="38"/>
      <c r="G165" s="40"/>
      <c r="H165" s="38"/>
    </row>
    <row r="166" spans="1:8">
      <c r="A166" s="38"/>
      <c r="B166" s="38"/>
      <c r="C166" s="38"/>
      <c r="D166" s="40"/>
      <c r="E166" s="39"/>
      <c r="F166" s="38"/>
      <c r="G166" s="40"/>
      <c r="H166" s="38"/>
    </row>
    <row r="167" spans="1:8">
      <c r="A167" s="38"/>
      <c r="B167" s="38"/>
      <c r="C167" s="38"/>
      <c r="D167" s="40"/>
      <c r="E167" s="39"/>
      <c r="F167" s="38"/>
      <c r="G167" s="40"/>
      <c r="H167" s="38"/>
    </row>
    <row r="168" spans="1:8">
      <c r="A168" s="38"/>
      <c r="B168" s="38"/>
      <c r="C168" s="38"/>
      <c r="D168" s="40"/>
      <c r="E168" s="39"/>
      <c r="F168" s="38"/>
      <c r="G168" s="40"/>
      <c r="H168" s="38"/>
    </row>
    <row r="169" spans="1:8">
      <c r="A169" s="38"/>
      <c r="B169" s="38"/>
      <c r="C169" s="38"/>
      <c r="D169" s="40"/>
      <c r="E169" s="39"/>
      <c r="F169" s="38"/>
      <c r="G169" s="40"/>
      <c r="H169" s="38"/>
    </row>
    <row r="170" spans="1:8">
      <c r="A170" s="38"/>
      <c r="B170" s="38"/>
      <c r="C170" s="38"/>
      <c r="D170" s="40"/>
      <c r="E170" s="39"/>
      <c r="F170" s="38"/>
      <c r="G170" s="40"/>
      <c r="H170" s="38"/>
    </row>
    <row r="171" spans="1:8">
      <c r="A171" s="38"/>
      <c r="B171" s="38"/>
      <c r="C171" s="38"/>
      <c r="D171" s="40"/>
      <c r="E171" s="39"/>
      <c r="F171" s="38"/>
      <c r="G171" s="40"/>
      <c r="H171" s="38"/>
    </row>
    <row r="172" spans="1:8">
      <c r="A172" s="38"/>
      <c r="B172" s="38"/>
      <c r="C172" s="38"/>
      <c r="D172" s="40"/>
      <c r="E172" s="39"/>
      <c r="F172" s="38"/>
      <c r="G172" s="40"/>
      <c r="H172" s="38"/>
    </row>
    <row r="173" spans="1:8">
      <c r="A173" s="38"/>
      <c r="B173" s="38"/>
      <c r="C173" s="38"/>
      <c r="D173" s="40"/>
      <c r="E173" s="39"/>
      <c r="F173" s="38"/>
      <c r="G173" s="40"/>
      <c r="H173" s="38"/>
    </row>
    <row r="174" spans="1:8">
      <c r="A174" s="38"/>
      <c r="B174" s="38"/>
      <c r="C174" s="38"/>
      <c r="D174" s="40"/>
      <c r="E174" s="39"/>
      <c r="F174" s="38"/>
      <c r="G174" s="40"/>
      <c r="H174" s="38"/>
    </row>
    <row r="175" spans="1:8">
      <c r="A175" s="38"/>
      <c r="B175" s="38"/>
      <c r="C175" s="38"/>
      <c r="D175" s="40"/>
      <c r="E175" s="39"/>
      <c r="F175" s="38"/>
      <c r="G175" s="40"/>
      <c r="H175" s="38"/>
    </row>
    <row r="176" spans="1:8">
      <c r="A176" s="38"/>
      <c r="B176" s="38"/>
      <c r="C176" s="38"/>
      <c r="D176" s="40"/>
      <c r="E176" s="39"/>
      <c r="F176" s="38"/>
      <c r="G176" s="40"/>
      <c r="H176" s="38"/>
    </row>
    <row r="177" spans="1:8">
      <c r="A177" s="38"/>
      <c r="B177" s="38"/>
      <c r="C177" s="38"/>
      <c r="D177" s="40"/>
      <c r="E177" s="39"/>
      <c r="F177" s="38"/>
      <c r="G177" s="40"/>
      <c r="H177" s="38"/>
    </row>
    <row r="178" spans="1:8">
      <c r="A178" s="38"/>
      <c r="B178" s="38"/>
      <c r="C178" s="38"/>
      <c r="D178" s="40"/>
      <c r="E178" s="39"/>
      <c r="F178" s="38"/>
      <c r="G178" s="40"/>
      <c r="H178" s="38"/>
    </row>
    <row r="179" spans="1:8">
      <c r="A179" s="38"/>
      <c r="B179" s="38"/>
      <c r="C179" s="38"/>
      <c r="D179" s="40"/>
      <c r="E179" s="39"/>
      <c r="F179" s="38"/>
      <c r="G179" s="40"/>
      <c r="H179" s="38"/>
    </row>
    <row r="180" spans="1:8">
      <c r="A180" s="38"/>
      <c r="B180" s="38"/>
      <c r="C180" s="38"/>
      <c r="D180" s="40"/>
      <c r="E180" s="39"/>
      <c r="F180" s="38"/>
      <c r="G180" s="40"/>
      <c r="H180" s="38"/>
    </row>
    <row r="181" spans="1:8">
      <c r="A181" s="38"/>
      <c r="B181" s="38"/>
      <c r="C181" s="38"/>
      <c r="D181" s="40"/>
      <c r="E181" s="39"/>
      <c r="F181" s="38"/>
      <c r="G181" s="40"/>
      <c r="H181" s="38"/>
    </row>
    <row r="182" spans="1:8">
      <c r="A182" s="38"/>
      <c r="B182" s="38"/>
      <c r="C182" s="38"/>
      <c r="D182" s="40"/>
      <c r="E182" s="39"/>
      <c r="F182" s="38"/>
      <c r="G182" s="40"/>
      <c r="H182" s="38"/>
    </row>
    <row r="183" spans="1:8">
      <c r="A183" s="38"/>
      <c r="B183" s="38"/>
      <c r="C183" s="38"/>
      <c r="D183" s="40"/>
      <c r="E183" s="39"/>
      <c r="F183" s="38"/>
      <c r="G183" s="40"/>
      <c r="H183" s="38"/>
    </row>
    <row r="184" spans="1:8">
      <c r="A184" s="38"/>
      <c r="B184" s="38"/>
      <c r="C184" s="38"/>
      <c r="D184" s="40"/>
      <c r="E184" s="39"/>
      <c r="F184" s="38"/>
      <c r="G184" s="40"/>
      <c r="H184" s="38"/>
    </row>
    <row r="185" spans="1:8">
      <c r="A185" s="38"/>
      <c r="B185" s="38"/>
      <c r="C185" s="38"/>
      <c r="D185" s="40"/>
      <c r="E185" s="39"/>
      <c r="F185" s="38"/>
      <c r="G185" s="40"/>
      <c r="H185" s="38"/>
    </row>
    <row r="186" spans="1:8">
      <c r="A186" s="38"/>
      <c r="B186" s="38"/>
      <c r="C186" s="38"/>
      <c r="D186" s="40"/>
      <c r="E186" s="39"/>
      <c r="F186" s="38"/>
      <c r="G186" s="40"/>
      <c r="H186" s="38"/>
    </row>
    <row r="187" spans="1:8">
      <c r="A187" s="38"/>
      <c r="B187" s="38"/>
      <c r="C187" s="38"/>
      <c r="D187" s="40"/>
      <c r="E187" s="39"/>
      <c r="F187" s="38"/>
      <c r="G187" s="40"/>
      <c r="H187" s="38"/>
    </row>
    <row r="188" spans="1:8">
      <c r="A188" s="38"/>
      <c r="B188" s="38"/>
      <c r="C188" s="38"/>
      <c r="D188" s="40"/>
      <c r="E188" s="39"/>
      <c r="F188" s="38"/>
      <c r="G188" s="40"/>
      <c r="H188" s="38"/>
    </row>
    <row r="189" spans="1:8">
      <c r="A189" s="38"/>
      <c r="B189" s="38"/>
      <c r="C189" s="38"/>
      <c r="D189" s="40"/>
      <c r="E189" s="39"/>
      <c r="F189" s="38"/>
      <c r="G189" s="40"/>
      <c r="H189" s="38"/>
    </row>
    <row r="190" spans="1:8">
      <c r="A190" s="38"/>
      <c r="B190" s="38"/>
      <c r="C190" s="38"/>
      <c r="D190" s="40"/>
      <c r="E190" s="39"/>
      <c r="F190" s="38"/>
      <c r="G190" s="40"/>
      <c r="H190" s="38"/>
    </row>
    <row r="191" spans="1:8">
      <c r="A191" s="38"/>
      <c r="B191" s="38"/>
      <c r="C191" s="38"/>
      <c r="D191" s="40"/>
      <c r="E191" s="39"/>
      <c r="F191" s="38"/>
      <c r="G191" s="40"/>
      <c r="H191" s="38"/>
    </row>
    <row r="192" spans="1:8">
      <c r="A192" s="38"/>
      <c r="B192" s="38"/>
      <c r="C192" s="38"/>
      <c r="D192" s="40"/>
      <c r="E192" s="39"/>
      <c r="F192" s="38"/>
      <c r="G192" s="40"/>
      <c r="H192" s="38"/>
    </row>
    <row r="193" spans="1:8">
      <c r="A193" s="38"/>
      <c r="B193" s="38"/>
      <c r="C193" s="38"/>
      <c r="D193" s="40"/>
      <c r="E193" s="39"/>
      <c r="F193" s="38"/>
      <c r="G193" s="40"/>
      <c r="H193" s="38"/>
    </row>
    <row r="194" spans="1:8">
      <c r="A194" s="38"/>
      <c r="B194" s="38"/>
      <c r="C194" s="38"/>
      <c r="D194" s="40"/>
      <c r="E194" s="39"/>
      <c r="F194" s="38"/>
      <c r="G194" s="40"/>
      <c r="H194" s="38"/>
    </row>
    <row r="195" spans="1:8">
      <c r="A195" s="38"/>
      <c r="B195" s="38"/>
      <c r="C195" s="38"/>
      <c r="D195" s="40"/>
      <c r="E195" s="39"/>
      <c r="F195" s="38"/>
      <c r="G195" s="40"/>
      <c r="H195" s="38"/>
    </row>
    <row r="196" spans="1:8">
      <c r="A196" s="38"/>
      <c r="B196" s="38"/>
      <c r="C196" s="38"/>
      <c r="D196" s="40"/>
      <c r="E196" s="39"/>
      <c r="F196" s="38"/>
      <c r="G196" s="40"/>
      <c r="H196" s="38"/>
    </row>
    <row r="197" spans="1:8">
      <c r="A197" s="38"/>
      <c r="B197" s="38"/>
      <c r="C197" s="38"/>
      <c r="D197" s="40"/>
      <c r="E197" s="39"/>
      <c r="F197" s="38"/>
      <c r="G197" s="40"/>
      <c r="H197" s="38"/>
    </row>
    <row r="198" spans="1:8">
      <c r="A198" s="38"/>
      <c r="B198" s="38"/>
      <c r="C198" s="38"/>
      <c r="D198" s="40"/>
      <c r="E198" s="39"/>
      <c r="F198" s="38"/>
      <c r="G198" s="40"/>
      <c r="H198" s="38"/>
    </row>
    <row r="199" spans="1:8">
      <c r="A199" s="38"/>
      <c r="B199" s="38"/>
      <c r="C199" s="38"/>
      <c r="D199" s="40"/>
      <c r="E199" s="39"/>
      <c r="F199" s="38"/>
      <c r="G199" s="40"/>
      <c r="H199" s="38"/>
    </row>
    <row r="200" spans="1:8">
      <c r="A200" s="38"/>
      <c r="B200" s="38"/>
      <c r="C200" s="38"/>
      <c r="D200" s="40"/>
      <c r="E200" s="39"/>
      <c r="F200" s="38"/>
      <c r="G200" s="40"/>
      <c r="H200" s="38"/>
    </row>
    <row r="201" spans="1:8">
      <c r="A201" s="38"/>
      <c r="B201" s="38"/>
      <c r="C201" s="38"/>
      <c r="D201" s="40"/>
      <c r="E201" s="39"/>
      <c r="F201" s="38"/>
      <c r="G201" s="40"/>
      <c r="H201" s="38"/>
    </row>
    <row r="202" spans="1:8">
      <c r="A202" s="38"/>
      <c r="B202" s="38"/>
      <c r="C202" s="38"/>
      <c r="D202" s="40"/>
      <c r="E202" s="39"/>
      <c r="F202" s="38"/>
      <c r="G202" s="40"/>
      <c r="H202" s="38"/>
    </row>
    <row r="203" spans="1:8">
      <c r="A203" s="38"/>
      <c r="B203" s="38"/>
      <c r="C203" s="38"/>
      <c r="D203" s="40"/>
      <c r="E203" s="39"/>
      <c r="F203" s="38"/>
      <c r="G203" s="40"/>
      <c r="H203" s="38"/>
    </row>
    <row r="204" spans="1:8">
      <c r="A204" s="38"/>
      <c r="B204" s="38"/>
      <c r="C204" s="38"/>
      <c r="D204" s="40"/>
      <c r="E204" s="39"/>
      <c r="F204" s="38"/>
      <c r="G204" s="40"/>
      <c r="H204" s="38"/>
    </row>
  </sheetData>
  <mergeCells count="2">
    <mergeCell ref="A1:H1"/>
    <mergeCell ref="A2:H2"/>
  </mergeCells>
  <dataValidations count="1">
    <dataValidation type="list" sqref="F5:F204 H5:H204" xr:uid="{00000000-0002-0000-1200-000000000000}">
      <formula1>"Ya,Tidak"</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36"/>
  <sheetViews>
    <sheetView showGridLines="0" workbookViewId="0"/>
  </sheetViews>
  <sheetFormatPr defaultRowHeight="15"/>
  <cols>
    <col min="1" max="1" width="16" customWidth="1"/>
    <col min="2" max="2" width="26" customWidth="1"/>
    <col min="3" max="4" width="12" customWidth="1"/>
    <col min="5" max="5" width="16" customWidth="1"/>
    <col min="6" max="6" width="22" customWidth="1"/>
    <col min="7" max="8" width="17" customWidth="1"/>
  </cols>
  <sheetData>
    <row r="1" spans="1:8">
      <c r="A1" s="86" t="s">
        <v>739</v>
      </c>
      <c r="B1" s="86" t="s">
        <v>739</v>
      </c>
      <c r="C1" s="86" t="s">
        <v>739</v>
      </c>
      <c r="D1" s="86" t="s">
        <v>739</v>
      </c>
      <c r="E1" s="86" t="s">
        <v>739</v>
      </c>
      <c r="F1" s="86" t="s">
        <v>739</v>
      </c>
      <c r="G1" s="86" t="s">
        <v>739</v>
      </c>
      <c r="H1" s="86" t="s">
        <v>739</v>
      </c>
    </row>
    <row r="2" spans="1:8">
      <c r="A2" s="86" t="s">
        <v>739</v>
      </c>
      <c r="B2" s="86" t="s">
        <v>739</v>
      </c>
      <c r="C2" s="86" t="s">
        <v>739</v>
      </c>
      <c r="D2" s="86" t="s">
        <v>739</v>
      </c>
      <c r="E2" s="86" t="s">
        <v>739</v>
      </c>
      <c r="F2" s="86" t="s">
        <v>739</v>
      </c>
      <c r="G2" s="86" t="s">
        <v>739</v>
      </c>
      <c r="H2" s="86" t="s">
        <v>739</v>
      </c>
    </row>
    <row r="3" spans="1:8">
      <c r="A3" s="89" t="s">
        <v>740</v>
      </c>
      <c r="B3" s="89" t="s">
        <v>740</v>
      </c>
      <c r="C3" s="89" t="s">
        <v>740</v>
      </c>
      <c r="D3" s="89" t="s">
        <v>740</v>
      </c>
      <c r="E3" s="89" t="s">
        <v>740</v>
      </c>
      <c r="F3" s="89" t="s">
        <v>740</v>
      </c>
      <c r="G3" s="89" t="s">
        <v>740</v>
      </c>
      <c r="H3" s="89" t="s">
        <v>740</v>
      </c>
    </row>
    <row r="4" spans="1:8">
      <c r="A4" s="88"/>
      <c r="B4" s="88"/>
      <c r="C4" s="88"/>
      <c r="D4" s="88"/>
      <c r="E4" s="88"/>
      <c r="F4" s="88"/>
      <c r="G4" s="88"/>
      <c r="H4" s="88"/>
    </row>
    <row r="5" spans="1:8">
      <c r="A5" s="101" t="s">
        <v>741</v>
      </c>
      <c r="B5" s="101" t="s">
        <v>741</v>
      </c>
      <c r="C5" s="101" t="s">
        <v>741</v>
      </c>
      <c r="D5" s="101" t="s">
        <v>741</v>
      </c>
      <c r="E5" s="101" t="s">
        <v>741</v>
      </c>
      <c r="F5" s="101" t="s">
        <v>741</v>
      </c>
      <c r="G5" s="101" t="s">
        <v>741</v>
      </c>
      <c r="H5" s="101" t="s">
        <v>741</v>
      </c>
    </row>
    <row r="6" spans="1:8">
      <c r="A6" s="88"/>
      <c r="B6" s="88"/>
      <c r="C6" s="88"/>
      <c r="D6" s="88"/>
      <c r="E6" s="88"/>
      <c r="F6" s="88"/>
      <c r="G6" s="88"/>
      <c r="H6" s="88"/>
    </row>
    <row r="7" spans="1:8">
      <c r="A7" s="88" t="s">
        <v>742</v>
      </c>
      <c r="B7" s="88" t="str">
        <f>IF(KALKULATOR!B5="","",KALKULATOR!B5)</f>
        <v/>
      </c>
      <c r="C7" s="88"/>
      <c r="D7" s="88"/>
      <c r="E7" s="88" t="s">
        <v>467</v>
      </c>
      <c r="F7" s="88" t="str">
        <f>KALKULATOR!B8</f>
        <v>Billboard / Papan Reklame</v>
      </c>
      <c r="G7" s="88"/>
      <c r="H7" s="88"/>
    </row>
    <row r="8" spans="1:8">
      <c r="A8" s="88" t="s">
        <v>743</v>
      </c>
      <c r="B8" s="88" t="str">
        <f>IF(KALKULATOR!E6="","",KALKULATOR!E6)</f>
        <v>Citra Advertising</v>
      </c>
      <c r="C8" s="88"/>
      <c r="D8" s="88"/>
      <c r="E8" s="88" t="s">
        <v>452</v>
      </c>
      <c r="F8" s="88" t="str">
        <f>KALKULATOR!B10&amp;" × "&amp;KALKULATOR!B11&amp;" cm"</f>
        <v>250 × 70 cm</v>
      </c>
      <c r="G8" s="88"/>
      <c r="H8" s="88"/>
    </row>
    <row r="9" spans="1:8">
      <c r="A9" s="88" t="s">
        <v>744</v>
      </c>
      <c r="B9" s="88" t="str">
        <f>IF(KALKULATOR!B6="","",KALKULATOR!B6)</f>
        <v/>
      </c>
      <c r="C9" s="88"/>
      <c r="D9" s="88"/>
      <c r="E9" s="88" t="s">
        <v>408</v>
      </c>
      <c r="F9" s="88" t="str">
        <f>KALKULATOR!B9&amp;" unit"</f>
        <v>7 unit</v>
      </c>
      <c r="G9" s="88"/>
      <c r="H9" s="88"/>
    </row>
    <row r="10" spans="1:8">
      <c r="A10" s="88" t="s">
        <v>462</v>
      </c>
      <c r="B10" s="88" t="str">
        <f>IF(KALKULATOR!E5="","",KALKULATOR!E5)</f>
        <v>Serpong, Lengkon Gudang</v>
      </c>
      <c r="C10" s="88"/>
      <c r="D10" s="88"/>
      <c r="E10" s="88" t="s">
        <v>745</v>
      </c>
      <c r="F10" s="88" t="str">
        <f>KALKULATOR!E140</f>
        <v>Isi manual</v>
      </c>
      <c r="G10" s="88"/>
      <c r="H10" s="88"/>
    </row>
    <row r="11" spans="1:8">
      <c r="A11" s="88" t="s">
        <v>121</v>
      </c>
      <c r="B11" s="102">
        <f>KALKULATOR!B7</f>
        <v>46267</v>
      </c>
      <c r="C11" s="88"/>
      <c r="D11" s="88"/>
      <c r="E11" s="88" t="s">
        <v>535</v>
      </c>
      <c r="F11" s="88" t="str">
        <f>KALKULATOR!E142</f>
        <v>Isi manual</v>
      </c>
      <c r="G11" s="88"/>
      <c r="H11" s="88"/>
    </row>
    <row r="12" spans="1:8">
      <c r="A12" s="88" t="s">
        <v>533</v>
      </c>
      <c r="B12" s="88" t="str">
        <f>KALKULATOR!E141</f>
        <v>14 hari</v>
      </c>
      <c r="C12" s="88"/>
      <c r="D12" s="88"/>
      <c r="E12" s="88" t="s">
        <v>537</v>
      </c>
      <c r="F12" s="88" t="str">
        <f>KALKULATOR!E143</f>
        <v>DP + pelunasan</v>
      </c>
      <c r="G12" s="88"/>
      <c r="H12" s="88"/>
    </row>
    <row r="13" spans="1:8">
      <c r="A13" s="88"/>
      <c r="B13" s="88"/>
      <c r="C13" s="88"/>
      <c r="D13" s="88"/>
      <c r="E13" s="88"/>
      <c r="F13" s="88"/>
      <c r="G13" s="88"/>
      <c r="H13" s="88"/>
    </row>
    <row r="14" spans="1:8" ht="30" customHeight="1">
      <c r="A14" s="11" t="s">
        <v>485</v>
      </c>
      <c r="B14" s="11" t="s">
        <v>746</v>
      </c>
      <c r="C14" s="11" t="s">
        <v>491</v>
      </c>
      <c r="D14" s="11" t="s">
        <v>488</v>
      </c>
      <c r="E14" s="11" t="s">
        <v>747</v>
      </c>
      <c r="F14" s="11" t="s">
        <v>529</v>
      </c>
      <c r="G14" s="11" t="s">
        <v>476</v>
      </c>
      <c r="H14" s="11" t="s">
        <v>748</v>
      </c>
    </row>
    <row r="15" spans="1:8">
      <c r="A15" s="18">
        <v>1</v>
      </c>
      <c r="B15" s="18" t="str">
        <f>KALKULATOR!B8&amp;" - "&amp;KALKULATOR!B6</f>
        <v xml:space="preserve">Billboard / Papan Reklame - </v>
      </c>
      <c r="C15" s="18">
        <f>KALKULATOR!B9</f>
        <v>7</v>
      </c>
      <c r="D15" s="18" t="str">
        <f>KALKULATOR!E7</f>
        <v>m²</v>
      </c>
      <c r="E15" s="20">
        <f>KALKULATOR!B139</f>
        <v>5971000</v>
      </c>
      <c r="F15" s="30">
        <f>KALKULATOR!B140</f>
        <v>0</v>
      </c>
      <c r="G15" s="20">
        <f>KALKULATOR!B142</f>
        <v>0</v>
      </c>
      <c r="H15" s="20">
        <f>KALKULATOR!B143</f>
        <v>5971000</v>
      </c>
    </row>
    <row r="16" spans="1:8">
      <c r="A16" s="88"/>
      <c r="B16" s="88"/>
      <c r="C16" s="88"/>
      <c r="D16" s="88"/>
      <c r="E16" s="88"/>
      <c r="F16" s="88"/>
      <c r="G16" s="88"/>
      <c r="H16" s="88"/>
    </row>
    <row r="17" spans="1:8">
      <c r="A17" s="88"/>
      <c r="B17" s="88"/>
      <c r="C17" s="88"/>
      <c r="D17" s="88"/>
      <c r="E17" s="88"/>
      <c r="F17" s="88"/>
      <c r="G17" s="88"/>
      <c r="H17" s="88"/>
    </row>
    <row r="18" spans="1:8">
      <c r="A18" s="88"/>
      <c r="B18" s="88"/>
      <c r="C18" s="88"/>
      <c r="D18" s="88"/>
      <c r="E18" s="88"/>
      <c r="F18" s="7" t="s">
        <v>749</v>
      </c>
      <c r="G18" s="7"/>
      <c r="H18" s="20">
        <f>KALKULATOR!B141</f>
        <v>5971000</v>
      </c>
    </row>
    <row r="19" spans="1:8">
      <c r="A19" s="88"/>
      <c r="B19" s="88"/>
      <c r="C19" s="88"/>
      <c r="D19" s="88"/>
      <c r="E19" s="88"/>
      <c r="F19" s="7" t="s">
        <v>476</v>
      </c>
      <c r="G19" s="7"/>
      <c r="H19" s="20">
        <f>KALKULATOR!B142</f>
        <v>0</v>
      </c>
    </row>
    <row r="20" spans="1:8">
      <c r="A20" s="88"/>
      <c r="B20" s="88"/>
      <c r="C20" s="88"/>
      <c r="D20" s="88"/>
      <c r="E20" s="88"/>
      <c r="F20" s="31" t="s">
        <v>536</v>
      </c>
      <c r="G20" s="31"/>
      <c r="H20" s="32">
        <f>KALKULATOR!B143</f>
        <v>5971000</v>
      </c>
    </row>
    <row r="21" spans="1:8">
      <c r="A21" s="88"/>
      <c r="B21" s="88"/>
      <c r="C21" s="88"/>
      <c r="D21" s="88"/>
      <c r="E21" s="88"/>
      <c r="F21" s="7" t="s">
        <v>454</v>
      </c>
      <c r="G21" s="7"/>
      <c r="H21" s="20">
        <f>KALKULATOR!B144</f>
        <v>2985500</v>
      </c>
    </row>
    <row r="22" spans="1:8">
      <c r="A22" s="88"/>
      <c r="B22" s="88"/>
      <c r="C22" s="88"/>
      <c r="D22" s="88"/>
      <c r="E22" s="88"/>
      <c r="F22" s="7" t="s">
        <v>750</v>
      </c>
      <c r="G22" s="7"/>
      <c r="H22" s="20">
        <f>KALKULATOR!E130</f>
        <v>2985500</v>
      </c>
    </row>
    <row r="23" spans="1:8">
      <c r="A23" s="88"/>
      <c r="B23" s="88"/>
      <c r="C23" s="88"/>
      <c r="D23" s="88"/>
      <c r="E23" s="88"/>
      <c r="F23" s="88"/>
      <c r="G23" s="88"/>
      <c r="H23" s="88"/>
    </row>
    <row r="24" spans="1:8">
      <c r="A24" s="88"/>
      <c r="B24" s="88"/>
      <c r="C24" s="88"/>
      <c r="D24" s="88"/>
      <c r="E24" s="88"/>
      <c r="F24" s="88"/>
      <c r="G24" s="88"/>
      <c r="H24" s="88"/>
    </row>
    <row r="25" spans="1:8">
      <c r="A25" s="103" t="s">
        <v>751</v>
      </c>
      <c r="B25" s="103" t="s">
        <v>751</v>
      </c>
      <c r="C25" s="103" t="s">
        <v>751</v>
      </c>
      <c r="D25" s="103" t="s">
        <v>751</v>
      </c>
      <c r="E25" s="103" t="s">
        <v>751</v>
      </c>
      <c r="F25" s="103" t="s">
        <v>751</v>
      </c>
      <c r="G25" s="103" t="s">
        <v>751</v>
      </c>
      <c r="H25" s="103" t="s">
        <v>751</v>
      </c>
    </row>
    <row r="26" spans="1:8">
      <c r="A26" s="52" t="s">
        <v>752</v>
      </c>
      <c r="B26" s="53" t="s">
        <v>752</v>
      </c>
      <c r="C26" s="53" t="s">
        <v>752</v>
      </c>
      <c r="D26" s="53" t="s">
        <v>752</v>
      </c>
      <c r="E26" s="53" t="s">
        <v>752</v>
      </c>
      <c r="F26" s="53" t="s">
        <v>752</v>
      </c>
      <c r="G26" s="53" t="s">
        <v>752</v>
      </c>
      <c r="H26" s="54" t="s">
        <v>752</v>
      </c>
    </row>
    <row r="27" spans="1:8">
      <c r="A27" s="55" t="s">
        <v>752</v>
      </c>
      <c r="B27" s="104" t="s">
        <v>752</v>
      </c>
      <c r="C27" s="104" t="s">
        <v>752</v>
      </c>
      <c r="D27" s="104" t="s">
        <v>752</v>
      </c>
      <c r="E27" s="104" t="s">
        <v>752</v>
      </c>
      <c r="F27" s="104" t="s">
        <v>752</v>
      </c>
      <c r="G27" s="104" t="s">
        <v>752</v>
      </c>
      <c r="H27" s="56" t="s">
        <v>752</v>
      </c>
    </row>
    <row r="28" spans="1:8">
      <c r="A28" s="55" t="s">
        <v>752</v>
      </c>
      <c r="B28" s="104" t="s">
        <v>752</v>
      </c>
      <c r="C28" s="104" t="s">
        <v>752</v>
      </c>
      <c r="D28" s="104" t="s">
        <v>752</v>
      </c>
      <c r="E28" s="104" t="s">
        <v>752</v>
      </c>
      <c r="F28" s="104" t="s">
        <v>752</v>
      </c>
      <c r="G28" s="104" t="s">
        <v>752</v>
      </c>
      <c r="H28" s="56" t="s">
        <v>752</v>
      </c>
    </row>
    <row r="29" spans="1:8">
      <c r="A29" s="55" t="s">
        <v>752</v>
      </c>
      <c r="B29" s="104" t="s">
        <v>752</v>
      </c>
      <c r="C29" s="104" t="s">
        <v>752</v>
      </c>
      <c r="D29" s="104" t="s">
        <v>752</v>
      </c>
      <c r="E29" s="104" t="s">
        <v>752</v>
      </c>
      <c r="F29" s="104" t="s">
        <v>752</v>
      </c>
      <c r="G29" s="104" t="s">
        <v>752</v>
      </c>
      <c r="H29" s="56" t="s">
        <v>752</v>
      </c>
    </row>
    <row r="30" spans="1:8">
      <c r="A30" s="57" t="s">
        <v>752</v>
      </c>
      <c r="B30" s="58" t="s">
        <v>752</v>
      </c>
      <c r="C30" s="58" t="s">
        <v>752</v>
      </c>
      <c r="D30" s="58" t="s">
        <v>752</v>
      </c>
      <c r="E30" s="58" t="s">
        <v>752</v>
      </c>
      <c r="F30" s="58" t="s">
        <v>752</v>
      </c>
      <c r="G30" s="58" t="s">
        <v>752</v>
      </c>
      <c r="H30" s="59" t="s">
        <v>752</v>
      </c>
    </row>
    <row r="31" spans="1:8">
      <c r="A31" s="88"/>
      <c r="B31" s="88"/>
      <c r="C31" s="88"/>
      <c r="D31" s="88"/>
      <c r="E31" s="88"/>
      <c r="F31" s="88"/>
      <c r="G31" s="88"/>
      <c r="H31" s="88"/>
    </row>
    <row r="32" spans="1:8">
      <c r="A32" s="88"/>
      <c r="B32" s="88"/>
      <c r="C32" s="88"/>
      <c r="D32" s="88"/>
      <c r="E32" s="88"/>
      <c r="F32" s="88"/>
      <c r="G32" s="88"/>
      <c r="H32" s="88"/>
    </row>
    <row r="33" spans="1:8">
      <c r="A33" s="104" t="s">
        <v>753</v>
      </c>
      <c r="B33" s="104" t="s">
        <v>753</v>
      </c>
      <c r="C33" s="104" t="s">
        <v>753</v>
      </c>
      <c r="D33" s="88"/>
      <c r="E33" s="88"/>
      <c r="F33" s="88"/>
      <c r="G33" s="88"/>
      <c r="H33" s="88"/>
    </row>
    <row r="34" spans="1:8">
      <c r="A34" s="104" t="s">
        <v>753</v>
      </c>
      <c r="B34" s="104" t="s">
        <v>753</v>
      </c>
      <c r="C34" s="104" t="s">
        <v>753</v>
      </c>
      <c r="D34" s="88"/>
      <c r="E34" s="88"/>
      <c r="F34" s="88"/>
      <c r="G34" s="88"/>
      <c r="H34" s="88"/>
    </row>
    <row r="35" spans="1:8">
      <c r="A35" s="104" t="s">
        <v>753</v>
      </c>
      <c r="B35" s="104" t="s">
        <v>753</v>
      </c>
      <c r="C35" s="104" t="s">
        <v>753</v>
      </c>
      <c r="D35" s="88"/>
      <c r="E35" s="88"/>
      <c r="F35" s="88"/>
      <c r="G35" s="88"/>
      <c r="H35" s="88"/>
    </row>
    <row r="36" spans="1:8">
      <c r="A36" s="104" t="s">
        <v>753</v>
      </c>
      <c r="B36" s="104" t="s">
        <v>753</v>
      </c>
      <c r="C36" s="104" t="s">
        <v>753</v>
      </c>
      <c r="D36" s="88"/>
      <c r="E36" s="88"/>
      <c r="F36" s="88"/>
      <c r="G36" s="88"/>
      <c r="H36" s="88"/>
    </row>
  </sheetData>
  <mergeCells count="6">
    <mergeCell ref="A33:C36"/>
    <mergeCell ref="A1:H2"/>
    <mergeCell ref="A3:H3"/>
    <mergeCell ref="A5:H5"/>
    <mergeCell ref="A25:H25"/>
    <mergeCell ref="A26:H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zoomScaleNormal="100" zoomScaleSheetLayoutView="100" workbookViewId="0"/>
  </sheetViews>
  <sheetFormatPr defaultRowHeight="15"/>
  <cols>
    <col min="1" max="2" width="34" customWidth="1"/>
    <col min="4" max="6" width="24" customWidth="1"/>
  </cols>
  <sheetData>
    <row r="1" spans="1:6" ht="30" customHeight="1">
      <c r="A1" s="60" t="s">
        <v>49</v>
      </c>
      <c r="B1" s="61"/>
      <c r="C1" s="61"/>
      <c r="D1" s="61"/>
      <c r="E1" s="61"/>
      <c r="F1" s="61"/>
    </row>
    <row r="2" spans="1:6">
      <c r="A2" s="62"/>
      <c r="B2" s="62"/>
      <c r="C2" s="62"/>
      <c r="D2" s="62"/>
      <c r="E2" s="62"/>
      <c r="F2" s="62"/>
    </row>
    <row r="3" spans="1:6">
      <c r="A3" s="63" t="s">
        <v>50</v>
      </c>
      <c r="B3" s="63" t="s">
        <v>51</v>
      </c>
      <c r="C3" s="62"/>
      <c r="D3" s="67" t="s">
        <v>52</v>
      </c>
      <c r="E3" s="61"/>
      <c r="F3" s="61"/>
    </row>
    <row r="4" spans="1:6">
      <c r="A4" s="62" t="s">
        <v>53</v>
      </c>
      <c r="B4" s="68" t="s">
        <v>54</v>
      </c>
      <c r="C4" s="62"/>
      <c r="D4" s="69" t="s">
        <v>55</v>
      </c>
      <c r="E4" s="65"/>
      <c r="F4" s="65"/>
    </row>
    <row r="5" spans="1:6">
      <c r="A5" s="62" t="s">
        <v>56</v>
      </c>
      <c r="B5" s="68" t="s">
        <v>19</v>
      </c>
      <c r="C5" s="62"/>
      <c r="D5" s="69" t="s">
        <v>57</v>
      </c>
      <c r="E5" s="65"/>
      <c r="F5" s="65"/>
    </row>
    <row r="6" spans="1:6">
      <c r="A6" s="62" t="s">
        <v>58</v>
      </c>
      <c r="B6" s="68" t="s">
        <v>59</v>
      </c>
      <c r="C6" s="62"/>
      <c r="D6" s="69" t="s">
        <v>60</v>
      </c>
      <c r="E6" s="65"/>
      <c r="F6" s="65"/>
    </row>
    <row r="7" spans="1:6">
      <c r="A7" s="62" t="s">
        <v>61</v>
      </c>
      <c r="B7" s="68">
        <v>2026</v>
      </c>
      <c r="C7" s="62"/>
      <c r="D7" s="69" t="s">
        <v>62</v>
      </c>
      <c r="E7" s="65"/>
      <c r="F7" s="65"/>
    </row>
    <row r="8" spans="1:6">
      <c r="A8" s="62" t="s">
        <v>63</v>
      </c>
      <c r="B8" s="70">
        <v>0.3</v>
      </c>
      <c r="C8" s="62"/>
      <c r="D8" s="69" t="s">
        <v>64</v>
      </c>
      <c r="E8" s="65"/>
      <c r="F8" s="65"/>
    </row>
    <row r="9" spans="1:6">
      <c r="A9" s="62" t="s">
        <v>65</v>
      </c>
      <c r="B9" s="71">
        <v>0</v>
      </c>
      <c r="C9" s="62"/>
      <c r="D9" s="69" t="s">
        <v>66</v>
      </c>
      <c r="E9" s="65"/>
      <c r="F9" s="65"/>
    </row>
    <row r="10" spans="1:6">
      <c r="A10" s="62" t="s">
        <v>67</v>
      </c>
      <c r="B10" s="71">
        <v>4800000000</v>
      </c>
      <c r="C10" s="62"/>
      <c r="D10" s="62"/>
      <c r="E10" s="62"/>
      <c r="F10" s="62"/>
    </row>
    <row r="11" spans="1:6">
      <c r="A11" s="62" t="s">
        <v>68</v>
      </c>
      <c r="B11" s="70">
        <v>0.22</v>
      </c>
      <c r="C11" s="62"/>
      <c r="D11" s="62"/>
      <c r="E11" s="62"/>
      <c r="F11" s="62"/>
    </row>
    <row r="12" spans="1:6">
      <c r="A12" s="62" t="s">
        <v>69</v>
      </c>
      <c r="B12" s="70">
        <v>0.11</v>
      </c>
      <c r="C12" s="62"/>
      <c r="D12" s="62"/>
      <c r="E12" s="62"/>
      <c r="F12" s="62"/>
    </row>
    <row r="13" spans="1:6">
      <c r="A13" s="62" t="s">
        <v>70</v>
      </c>
      <c r="B13" s="70">
        <v>5.0000000000000001E-3</v>
      </c>
      <c r="C13" s="62"/>
      <c r="D13" s="62"/>
      <c r="E13" s="62"/>
      <c r="F13" s="62"/>
    </row>
    <row r="14" spans="1:6">
      <c r="A14" s="62" t="s">
        <v>71</v>
      </c>
      <c r="B14" s="68" t="s">
        <v>72</v>
      </c>
      <c r="C14" s="62"/>
      <c r="D14" s="62"/>
      <c r="E14" s="62"/>
      <c r="F14" s="62"/>
    </row>
    <row r="15" spans="1:6">
      <c r="A15" s="62" t="s">
        <v>73</v>
      </c>
      <c r="B15" s="71">
        <v>0</v>
      </c>
      <c r="C15" s="62"/>
      <c r="D15" s="62"/>
      <c r="E15" s="62"/>
      <c r="F15" s="62"/>
    </row>
    <row r="16" spans="1:6">
      <c r="A16" s="62" t="s">
        <v>74</v>
      </c>
      <c r="B16" s="71">
        <v>1200000000</v>
      </c>
      <c r="C16" s="62"/>
      <c r="D16" s="62"/>
      <c r="E16" s="62"/>
      <c r="F16" s="62"/>
    </row>
  </sheetData>
  <mergeCells count="2">
    <mergeCell ref="D3:F3"/>
    <mergeCell ref="A1:F1"/>
  </mergeCells>
  <dataValidations count="3">
    <dataValidation type="list" sqref="B5" xr:uid="{00000000-0002-0000-0100-000000000000}">
      <formula1>"PT Perorangan,PT Biasa"</formula1>
    </dataValidation>
    <dataValidation type="list" sqref="B6" xr:uid="{00000000-0002-0000-0100-000001000000}">
      <formula1>"Belum PKP,PKP"</formula1>
    </dataValidation>
    <dataValidation type="list" sqref="B14" xr:uid="{00000000-0002-0000-0100-000002000000}">
      <formula1>"PPh Badan - Fasilitas 31E,PPh Badan - Tarif Umum,PPh Final UMKM 0,5% (eligible/transisi)"</formula1>
    </dataValidation>
  </dataValidations>
  <pageMargins left="0.7" right="0.7" top="0.75" bottom="0.75" header="0.3" footer="0.3"/>
</worksheet>
</file>

<file path=xl/worksheets/sheet20.xml><?xml version="1.0" encoding="utf-8"?>
<worksheet xmlns="http://schemas.openxmlformats.org/spreadsheetml/2006/main" xmlns:mc="http://schemas.openxmlformats.org/markup-compatibility/2006" xmlns:xr="http://schemas.microsoft.com/office/spreadsheetml/2014/revision" mc:Ignorable="x14ac xr xr2 xr3" xr:uid="{00000000-0001-0000-1100-000000000000}">
  <dimension ref="A1:N105"/>
  <sheetViews>
    <sheetView showGridLines="0" workbookViewId="0"/>
  </sheetViews>
  <sheetFormatPr defaultRowHeight="15"/>
  <cols>
    <col min="1" max="2" width="15" customWidth="1"/>
    <col min="3" max="5" width="23" customWidth="1"/>
    <col min="6" max="13" width="15" customWidth="1"/>
    <col min="14" max="14" width="30" customWidth="1"/>
  </cols>
  <sheetData>
    <row r="1" spans="1:14" ht="33.950000000000003" customHeight="1">
      <c r="A1" s="86" t="s">
        <v>754</v>
      </c>
      <c r="B1" s="86" t="s">
        <v>754</v>
      </c>
      <c r="C1" s="86" t="s">
        <v>754</v>
      </c>
      <c r="D1" s="86" t="s">
        <v>754</v>
      </c>
      <c r="E1" s="86" t="s">
        <v>754</v>
      </c>
      <c r="F1" s="86" t="s">
        <v>754</v>
      </c>
      <c r="G1" s="86" t="s">
        <v>754</v>
      </c>
      <c r="H1" s="86" t="s">
        <v>754</v>
      </c>
      <c r="I1" s="86" t="s">
        <v>754</v>
      </c>
      <c r="J1" s="86" t="s">
        <v>754</v>
      </c>
      <c r="K1" s="86" t="s">
        <v>754</v>
      </c>
      <c r="L1" s="86" t="s">
        <v>754</v>
      </c>
      <c r="M1" s="86" t="s">
        <v>754</v>
      </c>
      <c r="N1" s="86" t="s">
        <v>754</v>
      </c>
    </row>
    <row r="2" spans="1:14" ht="27.95" customHeight="1">
      <c r="A2" s="87" t="s">
        <v>755</v>
      </c>
      <c r="B2" s="87" t="s">
        <v>755</v>
      </c>
      <c r="C2" s="87" t="s">
        <v>755</v>
      </c>
      <c r="D2" s="87" t="s">
        <v>755</v>
      </c>
      <c r="E2" s="87" t="s">
        <v>755</v>
      </c>
      <c r="F2" s="87" t="s">
        <v>755</v>
      </c>
      <c r="G2" s="87" t="s">
        <v>755</v>
      </c>
      <c r="H2" s="87" t="s">
        <v>755</v>
      </c>
      <c r="I2" s="87" t="s">
        <v>755</v>
      </c>
      <c r="J2" s="87" t="s">
        <v>755</v>
      </c>
      <c r="K2" s="87" t="s">
        <v>755</v>
      </c>
      <c r="L2" s="87" t="s">
        <v>755</v>
      </c>
      <c r="M2" s="87" t="s">
        <v>755</v>
      </c>
      <c r="N2" s="87" t="s">
        <v>755</v>
      </c>
    </row>
    <row r="3" spans="1:14">
      <c r="A3" s="88"/>
      <c r="B3" s="88"/>
      <c r="C3" s="88"/>
      <c r="D3" s="88"/>
      <c r="E3" s="88"/>
      <c r="F3" s="88"/>
      <c r="G3" s="88"/>
      <c r="H3" s="88"/>
      <c r="I3" s="88"/>
      <c r="J3" s="88"/>
      <c r="K3" s="88"/>
      <c r="L3" s="88"/>
      <c r="M3" s="88"/>
      <c r="N3" s="88"/>
    </row>
    <row r="4" spans="1:14" ht="30" customHeight="1">
      <c r="A4" s="11" t="s">
        <v>84</v>
      </c>
      <c r="B4" s="11" t="s">
        <v>121</v>
      </c>
      <c r="C4" s="11" t="s">
        <v>447</v>
      </c>
      <c r="D4" s="11" t="s">
        <v>744</v>
      </c>
      <c r="E4" s="11" t="s">
        <v>450</v>
      </c>
      <c r="F4" s="11" t="s">
        <v>452</v>
      </c>
      <c r="G4" s="11" t="s">
        <v>491</v>
      </c>
      <c r="H4" s="11" t="s">
        <v>756</v>
      </c>
      <c r="I4" s="11" t="s">
        <v>114</v>
      </c>
      <c r="J4" s="11" t="s">
        <v>476</v>
      </c>
      <c r="K4" s="11" t="s">
        <v>456</v>
      </c>
      <c r="L4" s="11" t="s">
        <v>757</v>
      </c>
      <c r="M4" s="11" t="s">
        <v>88</v>
      </c>
      <c r="N4" s="11" t="s">
        <v>129</v>
      </c>
    </row>
    <row r="5" spans="1:14">
      <c r="A5" s="33"/>
      <c r="B5" s="34">
        <f>KALKULATOR!B7</f>
        <v/>
      </c>
      <c r="C5" s="18">
        <f>KALKULATOR!B5</f>
        <v/>
      </c>
      <c r="D5" s="18">
        <f>KALKULATOR!B6</f>
        <v/>
      </c>
      <c r="E5" s="18">
        <f>KALKULATOR!B8</f>
        <v/>
      </c>
      <c r="F5" s="18">
        <f>KALKULATOR!B10&amp;"×"&amp;KALKULATOR!B11&amp;" cm"</f>
        <v/>
      </c>
      <c r="G5" s="18">
        <f>KALKULATOR!B9</f>
        <v/>
      </c>
      <c r="H5" s="20">
        <f>KALKULATOR!B137</f>
        <v/>
      </c>
      <c r="I5" s="20">
        <f>KALKULATOR!B141</f>
        <v/>
      </c>
      <c r="J5" s="20">
        <f>KALKULATOR!B142</f>
        <v/>
      </c>
      <c r="K5" s="20">
        <f>KALKULATOR!B143</f>
        <v/>
      </c>
      <c r="L5" s="20">
        <f>KALKULATOR!E131</f>
        <v/>
      </c>
      <c r="M5" s="30">
        <f>KALKULATOR!E132</f>
        <v/>
      </c>
      <c r="N5" s="18"/>
    </row>
    <row r="6" spans="1:14">
      <c r="A6" s="38"/>
      <c r="B6" s="41"/>
      <c r="C6" s="38"/>
      <c r="D6" s="38"/>
      <c r="E6" s="38"/>
      <c r="F6" s="38"/>
      <c r="G6" s="38"/>
      <c r="H6" s="39"/>
      <c r="I6" s="39"/>
      <c r="J6" s="39"/>
      <c r="K6" s="39"/>
      <c r="L6" s="39"/>
      <c r="M6" s="40"/>
      <c r="N6" s="38"/>
    </row>
    <row r="7" spans="1:14">
      <c r="A7" s="38"/>
      <c r="B7" s="41"/>
      <c r="C7" s="38"/>
      <c r="D7" s="38"/>
      <c r="E7" s="38"/>
      <c r="F7" s="38"/>
      <c r="G7" s="38"/>
      <c r="H7" s="39"/>
      <c r="I7" s="39"/>
      <c r="J7" s="39"/>
      <c r="K7" s="39"/>
      <c r="L7" s="39"/>
      <c r="M7" s="40"/>
      <c r="N7" s="38"/>
    </row>
    <row r="8" spans="1:14">
      <c r="A8" s="38"/>
      <c r="B8" s="41"/>
      <c r="C8" s="38"/>
      <c r="D8" s="38"/>
      <c r="E8" s="38"/>
      <c r="F8" s="38"/>
      <c r="G8" s="38"/>
      <c r="H8" s="39"/>
      <c r="I8" s="39"/>
      <c r="J8" s="39"/>
      <c r="K8" s="39"/>
      <c r="L8" s="39"/>
      <c r="M8" s="40"/>
      <c r="N8" s="38"/>
    </row>
    <row r="9" spans="1:14">
      <c r="A9" s="38"/>
      <c r="B9" s="41"/>
      <c r="C9" s="38"/>
      <c r="D9" s="38"/>
      <c r="E9" s="38"/>
      <c r="F9" s="38"/>
      <c r="G9" s="38"/>
      <c r="H9" s="39"/>
      <c r="I9" s="39"/>
      <c r="J9" s="39"/>
      <c r="K9" s="39"/>
      <c r="L9" s="39"/>
      <c r="M9" s="40"/>
      <c r="N9" s="38"/>
    </row>
    <row r="10" spans="1:14">
      <c r="A10" s="38"/>
      <c r="B10" s="41"/>
      <c r="C10" s="38"/>
      <c r="D10" s="38"/>
      <c r="E10" s="38"/>
      <c r="F10" s="38"/>
      <c r="G10" s="38"/>
      <c r="H10" s="39"/>
      <c r="I10" s="39"/>
      <c r="J10" s="39"/>
      <c r="K10" s="39"/>
      <c r="L10" s="39"/>
      <c r="M10" s="40"/>
      <c r="N10" s="38"/>
    </row>
    <row r="11" spans="1:14">
      <c r="A11" s="38"/>
      <c r="B11" s="41"/>
      <c r="C11" s="38"/>
      <c r="D11" s="38"/>
      <c r="E11" s="38"/>
      <c r="F11" s="38"/>
      <c r="G11" s="38"/>
      <c r="H11" s="39"/>
      <c r="I11" s="39"/>
      <c r="J11" s="39"/>
      <c r="K11" s="39"/>
      <c r="L11" s="39"/>
      <c r="M11" s="40"/>
      <c r="N11" s="38"/>
    </row>
    <row r="12" spans="1:14">
      <c r="A12" s="38"/>
      <c r="B12" s="41"/>
      <c r="C12" s="38"/>
      <c r="D12" s="38"/>
      <c r="E12" s="38"/>
      <c r="F12" s="38"/>
      <c r="G12" s="38"/>
      <c r="H12" s="39"/>
      <c r="I12" s="39"/>
      <c r="J12" s="39"/>
      <c r="K12" s="39"/>
      <c r="L12" s="39"/>
      <c r="M12" s="40"/>
      <c r="N12" s="38"/>
    </row>
    <row r="13" spans="1:14">
      <c r="A13" s="38"/>
      <c r="B13" s="41"/>
      <c r="C13" s="38"/>
      <c r="D13" s="38"/>
      <c r="E13" s="38"/>
      <c r="F13" s="38"/>
      <c r="G13" s="38"/>
      <c r="H13" s="39"/>
      <c r="I13" s="39"/>
      <c r="J13" s="39"/>
      <c r="K13" s="39"/>
      <c r="L13" s="39"/>
      <c r="M13" s="40"/>
      <c r="N13" s="38"/>
    </row>
    <row r="14" spans="1:14">
      <c r="A14" s="38"/>
      <c r="B14" s="41"/>
      <c r="C14" s="38"/>
      <c r="D14" s="38"/>
      <c r="E14" s="38"/>
      <c r="F14" s="38"/>
      <c r="G14" s="38"/>
      <c r="H14" s="39"/>
      <c r="I14" s="39"/>
      <c r="J14" s="39"/>
      <c r="K14" s="39"/>
      <c r="L14" s="39"/>
      <c r="M14" s="40"/>
      <c r="N14" s="38"/>
    </row>
    <row r="15" spans="1:14">
      <c r="A15" s="38"/>
      <c r="B15" s="41"/>
      <c r="C15" s="38"/>
      <c r="D15" s="38"/>
      <c r="E15" s="38"/>
      <c r="F15" s="38"/>
      <c r="G15" s="38"/>
      <c r="H15" s="39"/>
      <c r="I15" s="39"/>
      <c r="J15" s="39"/>
      <c r="K15" s="39"/>
      <c r="L15" s="39"/>
      <c r="M15" s="40"/>
      <c r="N15" s="38"/>
    </row>
    <row r="16" spans="1:14">
      <c r="A16" s="38"/>
      <c r="B16" s="41"/>
      <c r="C16" s="38"/>
      <c r="D16" s="38"/>
      <c r="E16" s="38"/>
      <c r="F16" s="38"/>
      <c r="G16" s="38"/>
      <c r="H16" s="39"/>
      <c r="I16" s="39"/>
      <c r="J16" s="39"/>
      <c r="K16" s="39"/>
      <c r="L16" s="39"/>
      <c r="M16" s="40"/>
      <c r="N16" s="38"/>
    </row>
    <row r="17" spans="1:14">
      <c r="A17" s="38"/>
      <c r="B17" s="41"/>
      <c r="C17" s="38"/>
      <c r="D17" s="38"/>
      <c r="E17" s="38"/>
      <c r="F17" s="38"/>
      <c r="G17" s="38"/>
      <c r="H17" s="39"/>
      <c r="I17" s="39"/>
      <c r="J17" s="39"/>
      <c r="K17" s="39"/>
      <c r="L17" s="39"/>
      <c r="M17" s="40"/>
      <c r="N17" s="38"/>
    </row>
    <row r="18" spans="1:14">
      <c r="A18" s="38"/>
      <c r="B18" s="41"/>
      <c r="C18" s="38"/>
      <c r="D18" s="38"/>
      <c r="E18" s="38"/>
      <c r="F18" s="38"/>
      <c r="G18" s="38"/>
      <c r="H18" s="39"/>
      <c r="I18" s="39"/>
      <c r="J18" s="39"/>
      <c r="K18" s="39"/>
      <c r="L18" s="39"/>
      <c r="M18" s="40"/>
      <c r="N18" s="38"/>
    </row>
    <row r="19" spans="1:14">
      <c r="A19" s="38"/>
      <c r="B19" s="41"/>
      <c r="C19" s="38"/>
      <c r="D19" s="38"/>
      <c r="E19" s="38"/>
      <c r="F19" s="38"/>
      <c r="G19" s="38"/>
      <c r="H19" s="39"/>
      <c r="I19" s="39"/>
      <c r="J19" s="39"/>
      <c r="K19" s="39"/>
      <c r="L19" s="39"/>
      <c r="M19" s="40"/>
      <c r="N19" s="38"/>
    </row>
    <row r="20" spans="1:14">
      <c r="A20" s="38"/>
      <c r="B20" s="41"/>
      <c r="C20" s="38"/>
      <c r="D20" s="38"/>
      <c r="E20" s="38"/>
      <c r="F20" s="38"/>
      <c r="G20" s="38"/>
      <c r="H20" s="39"/>
      <c r="I20" s="39"/>
      <c r="J20" s="39"/>
      <c r="K20" s="39"/>
      <c r="L20" s="39"/>
      <c r="M20" s="40"/>
      <c r="N20" s="38"/>
    </row>
    <row r="21" spans="1:14">
      <c r="A21" s="38"/>
      <c r="B21" s="41"/>
      <c r="C21" s="38"/>
      <c r="D21" s="38"/>
      <c r="E21" s="38"/>
      <c r="F21" s="38"/>
      <c r="G21" s="38"/>
      <c r="H21" s="39"/>
      <c r="I21" s="39"/>
      <c r="J21" s="39"/>
      <c r="K21" s="39"/>
      <c r="L21" s="39"/>
      <c r="M21" s="40"/>
      <c r="N21" s="38"/>
    </row>
    <row r="22" spans="1:14">
      <c r="A22" s="38"/>
      <c r="B22" s="41"/>
      <c r="C22" s="38"/>
      <c r="D22" s="38"/>
      <c r="E22" s="38"/>
      <c r="F22" s="38"/>
      <c r="G22" s="38"/>
      <c r="H22" s="39"/>
      <c r="I22" s="39"/>
      <c r="J22" s="39"/>
      <c r="K22" s="39"/>
      <c r="L22" s="39"/>
      <c r="M22" s="40"/>
      <c r="N22" s="38"/>
    </row>
    <row r="23" spans="1:14">
      <c r="A23" s="38"/>
      <c r="B23" s="41"/>
      <c r="C23" s="38"/>
      <c r="D23" s="38"/>
      <c r="E23" s="38"/>
      <c r="F23" s="38"/>
      <c r="G23" s="38"/>
      <c r="H23" s="39"/>
      <c r="I23" s="39"/>
      <c r="J23" s="39"/>
      <c r="K23" s="39"/>
      <c r="L23" s="39"/>
      <c r="M23" s="40"/>
      <c r="N23" s="38"/>
    </row>
    <row r="24" spans="1:14">
      <c r="A24" s="38"/>
      <c r="B24" s="41"/>
      <c r="C24" s="38"/>
      <c r="D24" s="38"/>
      <c r="E24" s="38"/>
      <c r="F24" s="38"/>
      <c r="G24" s="38"/>
      <c r="H24" s="39"/>
      <c r="I24" s="39"/>
      <c r="J24" s="39"/>
      <c r="K24" s="39"/>
      <c r="L24" s="39"/>
      <c r="M24" s="40"/>
      <c r="N24" s="38"/>
    </row>
    <row r="25" spans="1:14">
      <c r="A25" s="38"/>
      <c r="B25" s="41"/>
      <c r="C25" s="38"/>
      <c r="D25" s="38"/>
      <c r="E25" s="38"/>
      <c r="F25" s="38"/>
      <c r="G25" s="38"/>
      <c r="H25" s="39"/>
      <c r="I25" s="39"/>
      <c r="J25" s="39"/>
      <c r="K25" s="39"/>
      <c r="L25" s="39"/>
      <c r="M25" s="40"/>
      <c r="N25" s="38"/>
    </row>
    <row r="26" spans="1:14">
      <c r="A26" s="38"/>
      <c r="B26" s="41"/>
      <c r="C26" s="38"/>
      <c r="D26" s="38"/>
      <c r="E26" s="38"/>
      <c r="F26" s="38"/>
      <c r="G26" s="38"/>
      <c r="H26" s="39"/>
      <c r="I26" s="39"/>
      <c r="J26" s="39"/>
      <c r="K26" s="39"/>
      <c r="L26" s="39"/>
      <c r="M26" s="40"/>
      <c r="N26" s="38"/>
    </row>
    <row r="27" spans="1:14">
      <c r="A27" s="38"/>
      <c r="B27" s="41"/>
      <c r="C27" s="38"/>
      <c r="D27" s="38"/>
      <c r="E27" s="38"/>
      <c r="F27" s="38"/>
      <c r="G27" s="38"/>
      <c r="H27" s="39"/>
      <c r="I27" s="39"/>
      <c r="J27" s="39"/>
      <c r="K27" s="39"/>
      <c r="L27" s="39"/>
      <c r="M27" s="40"/>
      <c r="N27" s="38"/>
    </row>
    <row r="28" spans="1:14">
      <c r="A28" s="38"/>
      <c r="B28" s="41"/>
      <c r="C28" s="38"/>
      <c r="D28" s="38"/>
      <c r="E28" s="38"/>
      <c r="F28" s="38"/>
      <c r="G28" s="38"/>
      <c r="H28" s="39"/>
      <c r="I28" s="39"/>
      <c r="J28" s="39"/>
      <c r="K28" s="39"/>
      <c r="L28" s="39"/>
      <c r="M28" s="40"/>
      <c r="N28" s="38"/>
    </row>
    <row r="29" spans="1:14">
      <c r="A29" s="38"/>
      <c r="B29" s="41"/>
      <c r="C29" s="38"/>
      <c r="D29" s="38"/>
      <c r="E29" s="38"/>
      <c r="F29" s="38"/>
      <c r="G29" s="38"/>
      <c r="H29" s="39"/>
      <c r="I29" s="39"/>
      <c r="J29" s="39"/>
      <c r="K29" s="39"/>
      <c r="L29" s="39"/>
      <c r="M29" s="40"/>
      <c r="N29" s="38"/>
    </row>
    <row r="30" spans="1:14">
      <c r="A30" s="38"/>
      <c r="B30" s="41"/>
      <c r="C30" s="38"/>
      <c r="D30" s="38"/>
      <c r="E30" s="38"/>
      <c r="F30" s="38"/>
      <c r="G30" s="38"/>
      <c r="H30" s="39"/>
      <c r="I30" s="39"/>
      <c r="J30" s="39"/>
      <c r="K30" s="39"/>
      <c r="L30" s="39"/>
      <c r="M30" s="40"/>
      <c r="N30" s="38"/>
    </row>
    <row r="31" spans="1:14">
      <c r="A31" s="38"/>
      <c r="B31" s="41"/>
      <c r="C31" s="38"/>
      <c r="D31" s="38"/>
      <c r="E31" s="38"/>
      <c r="F31" s="38"/>
      <c r="G31" s="38"/>
      <c r="H31" s="39"/>
      <c r="I31" s="39"/>
      <c r="J31" s="39"/>
      <c r="K31" s="39"/>
      <c r="L31" s="39"/>
      <c r="M31" s="40"/>
      <c r="N31" s="38"/>
    </row>
    <row r="32" spans="1:14">
      <c r="A32" s="38"/>
      <c r="B32" s="41"/>
      <c r="C32" s="38"/>
      <c r="D32" s="38"/>
      <c r="E32" s="38"/>
      <c r="F32" s="38"/>
      <c r="G32" s="38"/>
      <c r="H32" s="39"/>
      <c r="I32" s="39"/>
      <c r="J32" s="39"/>
      <c r="K32" s="39"/>
      <c r="L32" s="39"/>
      <c r="M32" s="40"/>
      <c r="N32" s="38"/>
    </row>
    <row r="33" spans="1:14">
      <c r="A33" s="38"/>
      <c r="B33" s="41"/>
      <c r="C33" s="38"/>
      <c r="D33" s="38"/>
      <c r="E33" s="38"/>
      <c r="F33" s="38"/>
      <c r="G33" s="38"/>
      <c r="H33" s="39"/>
      <c r="I33" s="39"/>
      <c r="J33" s="39"/>
      <c r="K33" s="39"/>
      <c r="L33" s="39"/>
      <c r="M33" s="40"/>
      <c r="N33" s="38"/>
    </row>
    <row r="34" spans="1:14">
      <c r="A34" s="38"/>
      <c r="B34" s="41"/>
      <c r="C34" s="38"/>
      <c r="D34" s="38"/>
      <c r="E34" s="38"/>
      <c r="F34" s="38"/>
      <c r="G34" s="38"/>
      <c r="H34" s="39"/>
      <c r="I34" s="39"/>
      <c r="J34" s="39"/>
      <c r="K34" s="39"/>
      <c r="L34" s="39"/>
      <c r="M34" s="40"/>
      <c r="N34" s="38"/>
    </row>
    <row r="35" spans="1:14">
      <c r="A35" s="38"/>
      <c r="B35" s="41"/>
      <c r="C35" s="38"/>
      <c r="D35" s="38"/>
      <c r="E35" s="38"/>
      <c r="F35" s="38"/>
      <c r="G35" s="38"/>
      <c r="H35" s="39"/>
      <c r="I35" s="39"/>
      <c r="J35" s="39"/>
      <c r="K35" s="39"/>
      <c r="L35" s="39"/>
      <c r="M35" s="40"/>
      <c r="N35" s="38"/>
    </row>
    <row r="36" spans="1:14">
      <c r="A36" s="38"/>
      <c r="B36" s="41"/>
      <c r="C36" s="38"/>
      <c r="D36" s="38"/>
      <c r="E36" s="38"/>
      <c r="F36" s="38"/>
      <c r="G36" s="38"/>
      <c r="H36" s="39"/>
      <c r="I36" s="39"/>
      <c r="J36" s="39"/>
      <c r="K36" s="39"/>
      <c r="L36" s="39"/>
      <c r="M36" s="40"/>
      <c r="N36" s="38"/>
    </row>
    <row r="37" spans="1:14">
      <c r="A37" s="38"/>
      <c r="B37" s="41"/>
      <c r="C37" s="38"/>
      <c r="D37" s="38"/>
      <c r="E37" s="38"/>
      <c r="F37" s="38"/>
      <c r="G37" s="38"/>
      <c r="H37" s="39"/>
      <c r="I37" s="39"/>
      <c r="J37" s="39"/>
      <c r="K37" s="39"/>
      <c r="L37" s="39"/>
      <c r="M37" s="40"/>
      <c r="N37" s="38"/>
    </row>
    <row r="38" spans="1:14">
      <c r="A38" s="38"/>
      <c r="B38" s="41"/>
      <c r="C38" s="38"/>
      <c r="D38" s="38"/>
      <c r="E38" s="38"/>
      <c r="F38" s="38"/>
      <c r="G38" s="38"/>
      <c r="H38" s="39"/>
      <c r="I38" s="39"/>
      <c r="J38" s="39"/>
      <c r="K38" s="39"/>
      <c r="L38" s="39"/>
      <c r="M38" s="40"/>
      <c r="N38" s="38"/>
    </row>
    <row r="39" spans="1:14">
      <c r="A39" s="38"/>
      <c r="B39" s="41"/>
      <c r="C39" s="38"/>
      <c r="D39" s="38"/>
      <c r="E39" s="38"/>
      <c r="F39" s="38"/>
      <c r="G39" s="38"/>
      <c r="H39" s="39"/>
      <c r="I39" s="39"/>
      <c r="J39" s="39"/>
      <c r="K39" s="39"/>
      <c r="L39" s="39"/>
      <c r="M39" s="40"/>
      <c r="N39" s="38"/>
    </row>
    <row r="40" spans="1:14">
      <c r="A40" s="38"/>
      <c r="B40" s="41"/>
      <c r="C40" s="38"/>
      <c r="D40" s="38"/>
      <c r="E40" s="38"/>
      <c r="F40" s="38"/>
      <c r="G40" s="38"/>
      <c r="H40" s="39"/>
      <c r="I40" s="39"/>
      <c r="J40" s="39"/>
      <c r="K40" s="39"/>
      <c r="L40" s="39"/>
      <c r="M40" s="40"/>
      <c r="N40" s="38"/>
    </row>
    <row r="41" spans="1:14">
      <c r="A41" s="38"/>
      <c r="B41" s="41"/>
      <c r="C41" s="38"/>
      <c r="D41" s="38"/>
      <c r="E41" s="38"/>
      <c r="F41" s="38"/>
      <c r="G41" s="38"/>
      <c r="H41" s="39"/>
      <c r="I41" s="39"/>
      <c r="J41" s="39"/>
      <c r="K41" s="39"/>
      <c r="L41" s="39"/>
      <c r="M41" s="40"/>
      <c r="N41" s="38"/>
    </row>
    <row r="42" spans="1:14">
      <c r="A42" s="38"/>
      <c r="B42" s="41"/>
      <c r="C42" s="38"/>
      <c r="D42" s="38"/>
      <c r="E42" s="38"/>
      <c r="F42" s="38"/>
      <c r="G42" s="38"/>
      <c r="H42" s="39"/>
      <c r="I42" s="39"/>
      <c r="J42" s="39"/>
      <c r="K42" s="39"/>
      <c r="L42" s="39"/>
      <c r="M42" s="40"/>
      <c r="N42" s="38"/>
    </row>
    <row r="43" spans="1:14">
      <c r="A43" s="38"/>
      <c r="B43" s="41"/>
      <c r="C43" s="38"/>
      <c r="D43" s="38"/>
      <c r="E43" s="38"/>
      <c r="F43" s="38"/>
      <c r="G43" s="38"/>
      <c r="H43" s="39"/>
      <c r="I43" s="39"/>
      <c r="J43" s="39"/>
      <c r="K43" s="39"/>
      <c r="L43" s="39"/>
      <c r="M43" s="40"/>
      <c r="N43" s="38"/>
    </row>
    <row r="44" spans="1:14">
      <c r="A44" s="38"/>
      <c r="B44" s="41"/>
      <c r="C44" s="38"/>
      <c r="D44" s="38"/>
      <c r="E44" s="38"/>
      <c r="F44" s="38"/>
      <c r="G44" s="38"/>
      <c r="H44" s="39"/>
      <c r="I44" s="39"/>
      <c r="J44" s="39"/>
      <c r="K44" s="39"/>
      <c r="L44" s="39"/>
      <c r="M44" s="40"/>
      <c r="N44" s="38"/>
    </row>
    <row r="45" spans="1:14">
      <c r="A45" s="38"/>
      <c r="B45" s="41"/>
      <c r="C45" s="38"/>
      <c r="D45" s="38"/>
      <c r="E45" s="38"/>
      <c r="F45" s="38"/>
      <c r="G45" s="38"/>
      <c r="H45" s="39"/>
      <c r="I45" s="39"/>
      <c r="J45" s="39"/>
      <c r="K45" s="39"/>
      <c r="L45" s="39"/>
      <c r="M45" s="40"/>
      <c r="N45" s="38"/>
    </row>
    <row r="46" spans="1:14">
      <c r="A46" s="38"/>
      <c r="B46" s="41"/>
      <c r="C46" s="38"/>
      <c r="D46" s="38"/>
      <c r="E46" s="38"/>
      <c r="F46" s="38"/>
      <c r="G46" s="38"/>
      <c r="H46" s="39"/>
      <c r="I46" s="39"/>
      <c r="J46" s="39"/>
      <c r="K46" s="39"/>
      <c r="L46" s="39"/>
      <c r="M46" s="40"/>
      <c r="N46" s="38"/>
    </row>
    <row r="47" spans="1:14">
      <c r="A47" s="38"/>
      <c r="B47" s="41"/>
      <c r="C47" s="38"/>
      <c r="D47" s="38"/>
      <c r="E47" s="38"/>
      <c r="F47" s="38"/>
      <c r="G47" s="38"/>
      <c r="H47" s="39"/>
      <c r="I47" s="39"/>
      <c r="J47" s="39"/>
      <c r="K47" s="39"/>
      <c r="L47" s="39"/>
      <c r="M47" s="40"/>
      <c r="N47" s="38"/>
    </row>
    <row r="48" spans="1:14">
      <c r="A48" s="38"/>
      <c r="B48" s="41"/>
      <c r="C48" s="38"/>
      <c r="D48" s="38"/>
      <c r="E48" s="38"/>
      <c r="F48" s="38"/>
      <c r="G48" s="38"/>
      <c r="H48" s="39"/>
      <c r="I48" s="39"/>
      <c r="J48" s="39"/>
      <c r="K48" s="39"/>
      <c r="L48" s="39"/>
      <c r="M48" s="40"/>
      <c r="N48" s="38"/>
    </row>
    <row r="49" spans="1:14">
      <c r="A49" s="38"/>
      <c r="B49" s="41"/>
      <c r="C49" s="38"/>
      <c r="D49" s="38"/>
      <c r="E49" s="38"/>
      <c r="F49" s="38"/>
      <c r="G49" s="38"/>
      <c r="H49" s="39"/>
      <c r="I49" s="39"/>
      <c r="J49" s="39"/>
      <c r="K49" s="39"/>
      <c r="L49" s="39"/>
      <c r="M49" s="40"/>
      <c r="N49" s="38"/>
    </row>
    <row r="50" spans="1:14">
      <c r="A50" s="38"/>
      <c r="B50" s="41"/>
      <c r="C50" s="38"/>
      <c r="D50" s="38"/>
      <c r="E50" s="38"/>
      <c r="F50" s="38"/>
      <c r="G50" s="38"/>
      <c r="H50" s="39"/>
      <c r="I50" s="39"/>
      <c r="J50" s="39"/>
      <c r="K50" s="39"/>
      <c r="L50" s="39"/>
      <c r="M50" s="40"/>
      <c r="N50" s="38"/>
    </row>
    <row r="51" spans="1:14">
      <c r="A51" s="38"/>
      <c r="B51" s="41"/>
      <c r="C51" s="38"/>
      <c r="D51" s="38"/>
      <c r="E51" s="38"/>
      <c r="F51" s="38"/>
      <c r="G51" s="38"/>
      <c r="H51" s="39"/>
      <c r="I51" s="39"/>
      <c r="J51" s="39"/>
      <c r="K51" s="39"/>
      <c r="L51" s="39"/>
      <c r="M51" s="40"/>
      <c r="N51" s="38"/>
    </row>
    <row r="52" spans="1:14">
      <c r="A52" s="38"/>
      <c r="B52" s="41"/>
      <c r="C52" s="38"/>
      <c r="D52" s="38"/>
      <c r="E52" s="38"/>
      <c r="F52" s="38"/>
      <c r="G52" s="38"/>
      <c r="H52" s="39"/>
      <c r="I52" s="39"/>
      <c r="J52" s="39"/>
      <c r="K52" s="39"/>
      <c r="L52" s="39"/>
      <c r="M52" s="40"/>
      <c r="N52" s="38"/>
    </row>
    <row r="53" spans="1:14">
      <c r="A53" s="38"/>
      <c r="B53" s="41"/>
      <c r="C53" s="38"/>
      <c r="D53" s="38"/>
      <c r="E53" s="38"/>
      <c r="F53" s="38"/>
      <c r="G53" s="38"/>
      <c r="H53" s="39"/>
      <c r="I53" s="39"/>
      <c r="J53" s="39"/>
      <c r="K53" s="39"/>
      <c r="L53" s="39"/>
      <c r="M53" s="40"/>
      <c r="N53" s="38"/>
    </row>
    <row r="54" spans="1:14">
      <c r="A54" s="38"/>
      <c r="B54" s="41"/>
      <c r="C54" s="38"/>
      <c r="D54" s="38"/>
      <c r="E54" s="38"/>
      <c r="F54" s="38"/>
      <c r="G54" s="38"/>
      <c r="H54" s="39"/>
      <c r="I54" s="39"/>
      <c r="J54" s="39"/>
      <c r="K54" s="39"/>
      <c r="L54" s="39"/>
      <c r="M54" s="40"/>
      <c r="N54" s="38"/>
    </row>
    <row r="55" spans="1:14">
      <c r="A55" s="38"/>
      <c r="B55" s="41"/>
      <c r="C55" s="38"/>
      <c r="D55" s="38"/>
      <c r="E55" s="38"/>
      <c r="F55" s="38"/>
      <c r="G55" s="38"/>
      <c r="H55" s="39"/>
      <c r="I55" s="39"/>
      <c r="J55" s="39"/>
      <c r="K55" s="39"/>
      <c r="L55" s="39"/>
      <c r="M55" s="40"/>
      <c r="N55" s="38"/>
    </row>
    <row r="56" spans="1:14">
      <c r="A56" s="38"/>
      <c r="B56" s="41"/>
      <c r="C56" s="38"/>
      <c r="D56" s="38"/>
      <c r="E56" s="38"/>
      <c r="F56" s="38"/>
      <c r="G56" s="38"/>
      <c r="H56" s="39"/>
      <c r="I56" s="39"/>
      <c r="J56" s="39"/>
      <c r="K56" s="39"/>
      <c r="L56" s="39"/>
      <c r="M56" s="40"/>
      <c r="N56" s="38"/>
    </row>
    <row r="57" spans="1:14">
      <c r="A57" s="38"/>
      <c r="B57" s="41"/>
      <c r="C57" s="38"/>
      <c r="D57" s="38"/>
      <c r="E57" s="38"/>
      <c r="F57" s="38"/>
      <c r="G57" s="38"/>
      <c r="H57" s="39"/>
      <c r="I57" s="39"/>
      <c r="J57" s="39"/>
      <c r="K57" s="39"/>
      <c r="L57" s="39"/>
      <c r="M57" s="40"/>
      <c r="N57" s="38"/>
    </row>
    <row r="58" spans="1:14">
      <c r="A58" s="38"/>
      <c r="B58" s="41"/>
      <c r="C58" s="38"/>
      <c r="D58" s="38"/>
      <c r="E58" s="38"/>
      <c r="F58" s="38"/>
      <c r="G58" s="38"/>
      <c r="H58" s="39"/>
      <c r="I58" s="39"/>
      <c r="J58" s="39"/>
      <c r="K58" s="39"/>
      <c r="L58" s="39"/>
      <c r="M58" s="40"/>
      <c r="N58" s="38"/>
    </row>
    <row r="59" spans="1:14">
      <c r="A59" s="38"/>
      <c r="B59" s="41"/>
      <c r="C59" s="38"/>
      <c r="D59" s="38"/>
      <c r="E59" s="38"/>
      <c r="F59" s="38"/>
      <c r="G59" s="38"/>
      <c r="H59" s="39"/>
      <c r="I59" s="39"/>
      <c r="J59" s="39"/>
      <c r="K59" s="39"/>
      <c r="L59" s="39"/>
      <c r="M59" s="40"/>
      <c r="N59" s="38"/>
    </row>
    <row r="60" spans="1:14">
      <c r="A60" s="38"/>
      <c r="B60" s="41"/>
      <c r="C60" s="38"/>
      <c r="D60" s="38"/>
      <c r="E60" s="38"/>
      <c r="F60" s="38"/>
      <c r="G60" s="38"/>
      <c r="H60" s="39"/>
      <c r="I60" s="39"/>
      <c r="J60" s="39"/>
      <c r="K60" s="39"/>
      <c r="L60" s="39"/>
      <c r="M60" s="40"/>
      <c r="N60" s="38"/>
    </row>
    <row r="61" spans="1:14">
      <c r="A61" s="38"/>
      <c r="B61" s="41"/>
      <c r="C61" s="38"/>
      <c r="D61" s="38"/>
      <c r="E61" s="38"/>
      <c r="F61" s="38"/>
      <c r="G61" s="38"/>
      <c r="H61" s="39"/>
      <c r="I61" s="39"/>
      <c r="J61" s="39"/>
      <c r="K61" s="39"/>
      <c r="L61" s="39"/>
      <c r="M61" s="40"/>
      <c r="N61" s="38"/>
    </row>
    <row r="62" spans="1:14">
      <c r="A62" s="38"/>
      <c r="B62" s="41"/>
      <c r="C62" s="38"/>
      <c r="D62" s="38"/>
      <c r="E62" s="38"/>
      <c r="F62" s="38"/>
      <c r="G62" s="38"/>
      <c r="H62" s="39"/>
      <c r="I62" s="39"/>
      <c r="J62" s="39"/>
      <c r="K62" s="39"/>
      <c r="L62" s="39"/>
      <c r="M62" s="40"/>
      <c r="N62" s="38"/>
    </row>
    <row r="63" spans="1:14">
      <c r="A63" s="38"/>
      <c r="B63" s="41"/>
      <c r="C63" s="38"/>
      <c r="D63" s="38"/>
      <c r="E63" s="38"/>
      <c r="F63" s="38"/>
      <c r="G63" s="38"/>
      <c r="H63" s="39"/>
      <c r="I63" s="39"/>
      <c r="J63" s="39"/>
      <c r="K63" s="39"/>
      <c r="L63" s="39"/>
      <c r="M63" s="40"/>
      <c r="N63" s="38"/>
    </row>
    <row r="64" spans="1:14">
      <c r="A64" s="38"/>
      <c r="B64" s="41"/>
      <c r="C64" s="38"/>
      <c r="D64" s="38"/>
      <c r="E64" s="38"/>
      <c r="F64" s="38"/>
      <c r="G64" s="38"/>
      <c r="H64" s="39"/>
      <c r="I64" s="39"/>
      <c r="J64" s="39"/>
      <c r="K64" s="39"/>
      <c r="L64" s="39"/>
      <c r="M64" s="40"/>
      <c r="N64" s="38"/>
    </row>
    <row r="65" spans="1:14">
      <c r="A65" s="38"/>
      <c r="B65" s="41"/>
      <c r="C65" s="38"/>
      <c r="D65" s="38"/>
      <c r="E65" s="38"/>
      <c r="F65" s="38"/>
      <c r="G65" s="38"/>
      <c r="H65" s="39"/>
      <c r="I65" s="39"/>
      <c r="J65" s="39"/>
      <c r="K65" s="39"/>
      <c r="L65" s="39"/>
      <c r="M65" s="40"/>
      <c r="N65" s="38"/>
    </row>
    <row r="66" spans="1:14">
      <c r="A66" s="38"/>
      <c r="B66" s="41"/>
      <c r="C66" s="38"/>
      <c r="D66" s="38"/>
      <c r="E66" s="38"/>
      <c r="F66" s="38"/>
      <c r="G66" s="38"/>
      <c r="H66" s="39"/>
      <c r="I66" s="39"/>
      <c r="J66" s="39"/>
      <c r="K66" s="39"/>
      <c r="L66" s="39"/>
      <c r="M66" s="40"/>
      <c r="N66" s="38"/>
    </row>
    <row r="67" spans="1:14">
      <c r="A67" s="38"/>
      <c r="B67" s="41"/>
      <c r="C67" s="38"/>
      <c r="D67" s="38"/>
      <c r="E67" s="38"/>
      <c r="F67" s="38"/>
      <c r="G67" s="38"/>
      <c r="H67" s="39"/>
      <c r="I67" s="39"/>
      <c r="J67" s="39"/>
      <c r="K67" s="39"/>
      <c r="L67" s="39"/>
      <c r="M67" s="40"/>
      <c r="N67" s="38"/>
    </row>
    <row r="68" spans="1:14">
      <c r="A68" s="38"/>
      <c r="B68" s="41"/>
      <c r="C68" s="38"/>
      <c r="D68" s="38"/>
      <c r="E68" s="38"/>
      <c r="F68" s="38"/>
      <c r="G68" s="38"/>
      <c r="H68" s="39"/>
      <c r="I68" s="39"/>
      <c r="J68" s="39"/>
      <c r="K68" s="39"/>
      <c r="L68" s="39"/>
      <c r="M68" s="40"/>
      <c r="N68" s="38"/>
    </row>
    <row r="69" spans="1:14">
      <c r="A69" s="38"/>
      <c r="B69" s="41"/>
      <c r="C69" s="38"/>
      <c r="D69" s="38"/>
      <c r="E69" s="38"/>
      <c r="F69" s="38"/>
      <c r="G69" s="38"/>
      <c r="H69" s="39"/>
      <c r="I69" s="39"/>
      <c r="J69" s="39"/>
      <c r="K69" s="39"/>
      <c r="L69" s="39"/>
      <c r="M69" s="40"/>
      <c r="N69" s="38"/>
    </row>
    <row r="70" spans="1:14">
      <c r="A70" s="38"/>
      <c r="B70" s="41"/>
      <c r="C70" s="38"/>
      <c r="D70" s="38"/>
      <c r="E70" s="38"/>
      <c r="F70" s="38"/>
      <c r="G70" s="38"/>
      <c r="H70" s="39"/>
      <c r="I70" s="39"/>
      <c r="J70" s="39"/>
      <c r="K70" s="39"/>
      <c r="L70" s="39"/>
      <c r="M70" s="40"/>
      <c r="N70" s="38"/>
    </row>
    <row r="71" spans="1:14">
      <c r="A71" s="38"/>
      <c r="B71" s="41"/>
      <c r="C71" s="38"/>
      <c r="D71" s="38"/>
      <c r="E71" s="38"/>
      <c r="F71" s="38"/>
      <c r="G71" s="38"/>
      <c r="H71" s="39"/>
      <c r="I71" s="39"/>
      <c r="J71" s="39"/>
      <c r="K71" s="39"/>
      <c r="L71" s="39"/>
      <c r="M71" s="40"/>
      <c r="N71" s="38"/>
    </row>
    <row r="72" spans="1:14">
      <c r="A72" s="38"/>
      <c r="B72" s="41"/>
      <c r="C72" s="38"/>
      <c r="D72" s="38"/>
      <c r="E72" s="38"/>
      <c r="F72" s="38"/>
      <c r="G72" s="38"/>
      <c r="H72" s="39"/>
      <c r="I72" s="39"/>
      <c r="J72" s="39"/>
      <c r="K72" s="39"/>
      <c r="L72" s="39"/>
      <c r="M72" s="40"/>
      <c r="N72" s="38"/>
    </row>
    <row r="73" spans="1:14">
      <c r="A73" s="38"/>
      <c r="B73" s="41"/>
      <c r="C73" s="38"/>
      <c r="D73" s="38"/>
      <c r="E73" s="38"/>
      <c r="F73" s="38"/>
      <c r="G73" s="38"/>
      <c r="H73" s="39"/>
      <c r="I73" s="39"/>
      <c r="J73" s="39"/>
      <c r="K73" s="39"/>
      <c r="L73" s="39"/>
      <c r="M73" s="40"/>
      <c r="N73" s="38"/>
    </row>
    <row r="74" spans="1:14">
      <c r="A74" s="38"/>
      <c r="B74" s="41"/>
      <c r="C74" s="38"/>
      <c r="D74" s="38"/>
      <c r="E74" s="38"/>
      <c r="F74" s="38"/>
      <c r="G74" s="38"/>
      <c r="H74" s="39"/>
      <c r="I74" s="39"/>
      <c r="J74" s="39"/>
      <c r="K74" s="39"/>
      <c r="L74" s="39"/>
      <c r="M74" s="40"/>
      <c r="N74" s="38"/>
    </row>
    <row r="75" spans="1:14">
      <c r="A75" s="38"/>
      <c r="B75" s="41"/>
      <c r="C75" s="38"/>
      <c r="D75" s="38"/>
      <c r="E75" s="38"/>
      <c r="F75" s="38"/>
      <c r="G75" s="38"/>
      <c r="H75" s="39"/>
      <c r="I75" s="39"/>
      <c r="J75" s="39"/>
      <c r="K75" s="39"/>
      <c r="L75" s="39"/>
      <c r="M75" s="40"/>
      <c r="N75" s="38"/>
    </row>
    <row r="76" spans="1:14">
      <c r="A76" s="38"/>
      <c r="B76" s="41"/>
      <c r="C76" s="38"/>
      <c r="D76" s="38"/>
      <c r="E76" s="38"/>
      <c r="F76" s="38"/>
      <c r="G76" s="38"/>
      <c r="H76" s="39"/>
      <c r="I76" s="39"/>
      <c r="J76" s="39"/>
      <c r="K76" s="39"/>
      <c r="L76" s="39"/>
      <c r="M76" s="40"/>
      <c r="N76" s="38"/>
    </row>
    <row r="77" spans="1:14">
      <c r="A77" s="38"/>
      <c r="B77" s="41"/>
      <c r="C77" s="38"/>
      <c r="D77" s="38"/>
      <c r="E77" s="38"/>
      <c r="F77" s="38"/>
      <c r="G77" s="38"/>
      <c r="H77" s="39"/>
      <c r="I77" s="39"/>
      <c r="J77" s="39"/>
      <c r="K77" s="39"/>
      <c r="L77" s="39"/>
      <c r="M77" s="40"/>
      <c r="N77" s="38"/>
    </row>
    <row r="78" spans="1:14">
      <c r="A78" s="38"/>
      <c r="B78" s="41"/>
      <c r="C78" s="38"/>
      <c r="D78" s="38"/>
      <c r="E78" s="38"/>
      <c r="F78" s="38"/>
      <c r="G78" s="38"/>
      <c r="H78" s="39"/>
      <c r="I78" s="39"/>
      <c r="J78" s="39"/>
      <c r="K78" s="39"/>
      <c r="L78" s="39"/>
      <c r="M78" s="40"/>
      <c r="N78" s="38"/>
    </row>
    <row r="79" spans="1:14">
      <c r="A79" s="38"/>
      <c r="B79" s="41"/>
      <c r="C79" s="38"/>
      <c r="D79" s="38"/>
      <c r="E79" s="38"/>
      <c r="F79" s="38"/>
      <c r="G79" s="38"/>
      <c r="H79" s="39"/>
      <c r="I79" s="39"/>
      <c r="J79" s="39"/>
      <c r="K79" s="39"/>
      <c r="L79" s="39"/>
      <c r="M79" s="40"/>
      <c r="N79" s="38"/>
    </row>
    <row r="80" spans="1:14">
      <c r="A80" s="38"/>
      <c r="B80" s="41"/>
      <c r="C80" s="38"/>
      <c r="D80" s="38"/>
      <c r="E80" s="38"/>
      <c r="F80" s="38"/>
      <c r="G80" s="38"/>
      <c r="H80" s="39"/>
      <c r="I80" s="39"/>
      <c r="J80" s="39"/>
      <c r="K80" s="39"/>
      <c r="L80" s="39"/>
      <c r="M80" s="40"/>
      <c r="N80" s="38"/>
    </row>
    <row r="81" spans="1:14">
      <c r="A81" s="38"/>
      <c r="B81" s="41"/>
      <c r="C81" s="38"/>
      <c r="D81" s="38"/>
      <c r="E81" s="38"/>
      <c r="F81" s="38"/>
      <c r="G81" s="38"/>
      <c r="H81" s="39"/>
      <c r="I81" s="39"/>
      <c r="J81" s="39"/>
      <c r="K81" s="39"/>
      <c r="L81" s="39"/>
      <c r="M81" s="40"/>
      <c r="N81" s="38"/>
    </row>
    <row r="82" spans="1:14">
      <c r="A82" s="38"/>
      <c r="B82" s="41"/>
      <c r="C82" s="38"/>
      <c r="D82" s="38"/>
      <c r="E82" s="38"/>
      <c r="F82" s="38"/>
      <c r="G82" s="38"/>
      <c r="H82" s="39"/>
      <c r="I82" s="39"/>
      <c r="J82" s="39"/>
      <c r="K82" s="39"/>
      <c r="L82" s="39"/>
      <c r="M82" s="40"/>
      <c r="N82" s="38"/>
    </row>
    <row r="83" spans="1:14">
      <c r="A83" s="38"/>
      <c r="B83" s="41"/>
      <c r="C83" s="38"/>
      <c r="D83" s="38"/>
      <c r="E83" s="38"/>
      <c r="F83" s="38"/>
      <c r="G83" s="38"/>
      <c r="H83" s="39"/>
      <c r="I83" s="39"/>
      <c r="J83" s="39"/>
      <c r="K83" s="39"/>
      <c r="L83" s="39"/>
      <c r="M83" s="40"/>
      <c r="N83" s="38"/>
    </row>
    <row r="84" spans="1:14">
      <c r="A84" s="38"/>
      <c r="B84" s="41"/>
      <c r="C84" s="38"/>
      <c r="D84" s="38"/>
      <c r="E84" s="38"/>
      <c r="F84" s="38"/>
      <c r="G84" s="38"/>
      <c r="H84" s="39"/>
      <c r="I84" s="39"/>
      <c r="J84" s="39"/>
      <c r="K84" s="39"/>
      <c r="L84" s="39"/>
      <c r="M84" s="40"/>
      <c r="N84" s="38"/>
    </row>
    <row r="85" spans="1:14">
      <c r="A85" s="38"/>
      <c r="B85" s="41"/>
      <c r="C85" s="38"/>
      <c r="D85" s="38"/>
      <c r="E85" s="38"/>
      <c r="F85" s="38"/>
      <c r="G85" s="38"/>
      <c r="H85" s="39"/>
      <c r="I85" s="39"/>
      <c r="J85" s="39"/>
      <c r="K85" s="39"/>
      <c r="L85" s="39"/>
      <c r="M85" s="40"/>
      <c r="N85" s="38"/>
    </row>
    <row r="86" spans="1:14">
      <c r="A86" s="38"/>
      <c r="B86" s="41"/>
      <c r="C86" s="38"/>
      <c r="D86" s="38"/>
      <c r="E86" s="38"/>
      <c r="F86" s="38"/>
      <c r="G86" s="38"/>
      <c r="H86" s="39"/>
      <c r="I86" s="39"/>
      <c r="J86" s="39"/>
      <c r="K86" s="39"/>
      <c r="L86" s="39"/>
      <c r="M86" s="40"/>
      <c r="N86" s="38"/>
    </row>
    <row r="87" spans="1:14">
      <c r="A87" s="38"/>
      <c r="B87" s="41"/>
      <c r="C87" s="38"/>
      <c r="D87" s="38"/>
      <c r="E87" s="38"/>
      <c r="F87" s="38"/>
      <c r="G87" s="38"/>
      <c r="H87" s="39"/>
      <c r="I87" s="39"/>
      <c r="J87" s="39"/>
      <c r="K87" s="39"/>
      <c r="L87" s="39"/>
      <c r="M87" s="40"/>
      <c r="N87" s="38"/>
    </row>
    <row r="88" spans="1:14">
      <c r="A88" s="38"/>
      <c r="B88" s="41"/>
      <c r="C88" s="38"/>
      <c r="D88" s="38"/>
      <c r="E88" s="38"/>
      <c r="F88" s="38"/>
      <c r="G88" s="38"/>
      <c r="H88" s="39"/>
      <c r="I88" s="39"/>
      <c r="J88" s="39"/>
      <c r="K88" s="39"/>
      <c r="L88" s="39"/>
      <c r="M88" s="40"/>
      <c r="N88" s="38"/>
    </row>
    <row r="89" spans="1:14">
      <c r="A89" s="38"/>
      <c r="B89" s="41"/>
      <c r="C89" s="38"/>
      <c r="D89" s="38"/>
      <c r="E89" s="38"/>
      <c r="F89" s="38"/>
      <c r="G89" s="38"/>
      <c r="H89" s="39"/>
      <c r="I89" s="39"/>
      <c r="J89" s="39"/>
      <c r="K89" s="39"/>
      <c r="L89" s="39"/>
      <c r="M89" s="40"/>
      <c r="N89" s="38"/>
    </row>
    <row r="90" spans="1:14">
      <c r="A90" s="38"/>
      <c r="B90" s="41"/>
      <c r="C90" s="38"/>
      <c r="D90" s="38"/>
      <c r="E90" s="38"/>
      <c r="F90" s="38"/>
      <c r="G90" s="38"/>
      <c r="H90" s="39"/>
      <c r="I90" s="39"/>
      <c r="J90" s="39"/>
      <c r="K90" s="39"/>
      <c r="L90" s="39"/>
      <c r="M90" s="40"/>
      <c r="N90" s="38"/>
    </row>
    <row r="91" spans="1:14">
      <c r="A91" s="38"/>
      <c r="B91" s="41"/>
      <c r="C91" s="38"/>
      <c r="D91" s="38"/>
      <c r="E91" s="38"/>
      <c r="F91" s="38"/>
      <c r="G91" s="38"/>
      <c r="H91" s="39"/>
      <c r="I91" s="39"/>
      <c r="J91" s="39"/>
      <c r="K91" s="39"/>
      <c r="L91" s="39"/>
      <c r="M91" s="40"/>
      <c r="N91" s="38"/>
    </row>
    <row r="92" spans="1:14">
      <c r="A92" s="38"/>
      <c r="B92" s="41"/>
      <c r="C92" s="38"/>
      <c r="D92" s="38"/>
      <c r="E92" s="38"/>
      <c r="F92" s="38"/>
      <c r="G92" s="38"/>
      <c r="H92" s="39"/>
      <c r="I92" s="39"/>
      <c r="J92" s="39"/>
      <c r="K92" s="39"/>
      <c r="L92" s="39"/>
      <c r="M92" s="40"/>
      <c r="N92" s="38"/>
    </row>
    <row r="93" spans="1:14">
      <c r="A93" s="38"/>
      <c r="B93" s="41"/>
      <c r="C93" s="38"/>
      <c r="D93" s="38"/>
      <c r="E93" s="38"/>
      <c r="F93" s="38"/>
      <c r="G93" s="38"/>
      <c r="H93" s="39"/>
      <c r="I93" s="39"/>
      <c r="J93" s="39"/>
      <c r="K93" s="39"/>
      <c r="L93" s="39"/>
      <c r="M93" s="40"/>
      <c r="N93" s="38"/>
    </row>
    <row r="94" spans="1:14">
      <c r="A94" s="38"/>
      <c r="B94" s="41"/>
      <c r="C94" s="38"/>
      <c r="D94" s="38"/>
      <c r="E94" s="38"/>
      <c r="F94" s="38"/>
      <c r="G94" s="38"/>
      <c r="H94" s="39"/>
      <c r="I94" s="39"/>
      <c r="J94" s="39"/>
      <c r="K94" s="39"/>
      <c r="L94" s="39"/>
      <c r="M94" s="40"/>
      <c r="N94" s="38"/>
    </row>
    <row r="95" spans="1:14">
      <c r="A95" s="38"/>
      <c r="B95" s="41"/>
      <c r="C95" s="38"/>
      <c r="D95" s="38"/>
      <c r="E95" s="38"/>
      <c r="F95" s="38"/>
      <c r="G95" s="38"/>
      <c r="H95" s="39"/>
      <c r="I95" s="39"/>
      <c r="J95" s="39"/>
      <c r="K95" s="39"/>
      <c r="L95" s="39"/>
      <c r="M95" s="40"/>
      <c r="N95" s="38"/>
    </row>
    <row r="96" spans="1:14">
      <c r="A96" s="38"/>
      <c r="B96" s="41"/>
      <c r="C96" s="38"/>
      <c r="D96" s="38"/>
      <c r="E96" s="38"/>
      <c r="F96" s="38"/>
      <c r="G96" s="38"/>
      <c r="H96" s="39"/>
      <c r="I96" s="39"/>
      <c r="J96" s="39"/>
      <c r="K96" s="39"/>
      <c r="L96" s="39"/>
      <c r="M96" s="40"/>
      <c r="N96" s="38"/>
    </row>
    <row r="97" spans="1:14">
      <c r="A97" s="38"/>
      <c r="B97" s="41"/>
      <c r="C97" s="38"/>
      <c r="D97" s="38"/>
      <c r="E97" s="38"/>
      <c r="F97" s="38"/>
      <c r="G97" s="38"/>
      <c r="H97" s="39"/>
      <c r="I97" s="39"/>
      <c r="J97" s="39"/>
      <c r="K97" s="39"/>
      <c r="L97" s="39"/>
      <c r="M97" s="40"/>
      <c r="N97" s="38"/>
    </row>
    <row r="98" spans="1:14">
      <c r="A98" s="38"/>
      <c r="B98" s="41"/>
      <c r="C98" s="38"/>
      <c r="D98" s="38"/>
      <c r="E98" s="38"/>
      <c r="F98" s="38"/>
      <c r="G98" s="38"/>
      <c r="H98" s="39"/>
      <c r="I98" s="39"/>
      <c r="J98" s="39"/>
      <c r="K98" s="39"/>
      <c r="L98" s="39"/>
      <c r="M98" s="40"/>
      <c r="N98" s="38"/>
    </row>
    <row r="99" spans="1:14">
      <c r="A99" s="38"/>
      <c r="B99" s="41"/>
      <c r="C99" s="38"/>
      <c r="D99" s="38"/>
      <c r="E99" s="38"/>
      <c r="F99" s="38"/>
      <c r="G99" s="38"/>
      <c r="H99" s="39"/>
      <c r="I99" s="39"/>
      <c r="J99" s="39"/>
      <c r="K99" s="39"/>
      <c r="L99" s="39"/>
      <c r="M99" s="40"/>
      <c r="N99" s="38"/>
    </row>
    <row r="100" spans="1:14">
      <c r="A100" s="38"/>
      <c r="B100" s="41"/>
      <c r="C100" s="38"/>
      <c r="D100" s="38"/>
      <c r="E100" s="38"/>
      <c r="F100" s="38"/>
      <c r="G100" s="38"/>
      <c r="H100" s="39"/>
      <c r="I100" s="39"/>
      <c r="J100" s="39"/>
      <c r="K100" s="39"/>
      <c r="L100" s="39"/>
      <c r="M100" s="40"/>
      <c r="N100" s="38"/>
    </row>
    <row r="101" spans="1:14">
      <c r="A101" s="38"/>
      <c r="B101" s="41"/>
      <c r="C101" s="38"/>
      <c r="D101" s="38"/>
      <c r="E101" s="38"/>
      <c r="F101" s="38"/>
      <c r="G101" s="38"/>
      <c r="H101" s="39"/>
      <c r="I101" s="39"/>
      <c r="J101" s="39"/>
      <c r="K101" s="39"/>
      <c r="L101" s="39"/>
      <c r="M101" s="40"/>
      <c r="N101" s="38"/>
    </row>
    <row r="102" spans="1:14">
      <c r="A102" s="38"/>
      <c r="B102" s="41"/>
      <c r="C102" s="38"/>
      <c r="D102" s="38"/>
      <c r="E102" s="38"/>
      <c r="F102" s="38"/>
      <c r="G102" s="38"/>
      <c r="H102" s="39"/>
      <c r="I102" s="39"/>
      <c r="J102" s="39"/>
      <c r="K102" s="39"/>
      <c r="L102" s="39"/>
      <c r="M102" s="40"/>
      <c r="N102" s="38"/>
    </row>
    <row r="103" spans="1:14">
      <c r="A103" s="38"/>
      <c r="B103" s="41"/>
      <c r="C103" s="38"/>
      <c r="D103" s="38"/>
      <c r="E103" s="38"/>
      <c r="F103" s="38"/>
      <c r="G103" s="38"/>
      <c r="H103" s="39"/>
      <c r="I103" s="39"/>
      <c r="J103" s="39"/>
      <c r="K103" s="39"/>
      <c r="L103" s="39"/>
      <c r="M103" s="40"/>
      <c r="N103" s="38"/>
    </row>
    <row r="104" spans="1:14">
      <c r="A104" s="38"/>
      <c r="B104" s="41"/>
      <c r="C104" s="38"/>
      <c r="D104" s="38"/>
      <c r="E104" s="38"/>
      <c r="F104" s="38"/>
      <c r="G104" s="38"/>
      <c r="H104" s="39"/>
      <c r="I104" s="39"/>
      <c r="J104" s="39"/>
      <c r="K104" s="39"/>
      <c r="L104" s="39"/>
      <c r="M104" s="40"/>
      <c r="N104" s="38"/>
    </row>
    <row r="105" spans="1:14">
      <c r="A105" s="38"/>
      <c r="B105" s="41"/>
      <c r="C105" s="38"/>
      <c r="D105" s="38"/>
      <c r="E105" s="38"/>
      <c r="F105" s="38"/>
      <c r="G105" s="38"/>
      <c r="H105" s="39"/>
      <c r="I105" s="39"/>
      <c r="J105" s="39"/>
      <c r="K105" s="39"/>
      <c r="L105" s="39"/>
      <c r="M105" s="40"/>
      <c r="N105" s="38"/>
    </row>
  </sheetData>
  <mergeCells count="2">
    <mergeCell ref="A1:N1"/>
    <mergeCell ref="A2:N2"/>
  </mergeCells>
  <dataValidations count="1">
    <dataValidation type="list" sqref="A6:A105" xr:uid="{00000000-0002-0000-1100-000000000000}">
      <formula1>"Draft,Dikirim,Follow Up,Deal,Kalah,Batal"</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2004"/>
  <sheetViews>
    <sheetView showGridLines="0" workbookViewId="0"/>
  </sheetViews>
  <sheetFormatPr defaultRowHeight="15"/>
  <cols>
    <col min="1" max="1" width="38" customWidth="1"/>
    <col min="2" max="2" width="31" customWidth="1"/>
    <col min="3" max="3" width="8" customWidth="1"/>
    <col min="4" max="5" width="25" customWidth="1"/>
    <col min="6" max="9" width="16" customWidth="1"/>
  </cols>
  <sheetData>
    <row r="1" spans="1:9" ht="33.950000000000003" customHeight="1">
      <c r="A1" s="86" t="s">
        <v>760</v>
      </c>
      <c r="B1" s="86" t="s">
        <v>760</v>
      </c>
      <c r="C1" s="86" t="s">
        <v>760</v>
      </c>
      <c r="D1" s="86" t="s">
        <v>760</v>
      </c>
      <c r="E1" s="86" t="s">
        <v>760</v>
      </c>
      <c r="F1" s="86" t="s">
        <v>760</v>
      </c>
      <c r="G1" s="86" t="s">
        <v>760</v>
      </c>
      <c r="H1" s="86" t="s">
        <v>760</v>
      </c>
      <c r="I1" s="86" t="s">
        <v>760</v>
      </c>
    </row>
    <row r="2" spans="1:9" ht="27.95" customHeight="1">
      <c r="A2" s="87" t="s">
        <v>761</v>
      </c>
      <c r="B2" s="87" t="s">
        <v>761</v>
      </c>
      <c r="C2" s="87" t="s">
        <v>761</v>
      </c>
      <c r="D2" s="87" t="s">
        <v>761</v>
      </c>
      <c r="E2" s="87" t="s">
        <v>761</v>
      </c>
      <c r="F2" s="87" t="s">
        <v>761</v>
      </c>
      <c r="G2" s="87" t="s">
        <v>761</v>
      </c>
      <c r="H2" s="87" t="s">
        <v>761</v>
      </c>
      <c r="I2" s="87" t="s">
        <v>761</v>
      </c>
    </row>
    <row r="3" spans="1:9">
      <c r="A3" s="88"/>
      <c r="B3" s="88"/>
      <c r="C3" s="88"/>
      <c r="D3" s="88"/>
      <c r="E3" s="88"/>
      <c r="F3" s="88"/>
      <c r="G3" s="88"/>
      <c r="H3" s="88"/>
      <c r="I3" s="88"/>
    </row>
    <row r="4" spans="1:9" ht="30" customHeight="1">
      <c r="A4" s="11" t="s">
        <v>762</v>
      </c>
      <c r="B4" s="11" t="s">
        <v>467</v>
      </c>
      <c r="C4" s="11" t="s">
        <v>763</v>
      </c>
      <c r="D4" s="11" t="s">
        <v>486</v>
      </c>
      <c r="E4" s="11" t="s">
        <v>487</v>
      </c>
      <c r="F4" s="11" t="s">
        <v>764</v>
      </c>
      <c r="G4" s="11" t="s">
        <v>490</v>
      </c>
      <c r="H4" s="11" t="s">
        <v>765</v>
      </c>
      <c r="I4" s="11" t="s">
        <v>129</v>
      </c>
    </row>
    <row r="5" spans="1:9">
      <c r="A5" s="8">
        <f>IF(OR(B5="",C5=""),"",IFERROR(MATCH(B5,'MASTER PRODUK'!$B$5:$B$204,0)*1000+C5,""))</f>
        <v>1001</v>
      </c>
      <c r="B5" s="38" t="s">
        <v>713</v>
      </c>
      <c r="C5" s="38">
        <v>1</v>
      </c>
      <c r="D5" s="38" t="s">
        <v>766</v>
      </c>
      <c r="E5" s="38" t="s">
        <v>637</v>
      </c>
      <c r="F5" s="38" t="s">
        <v>555</v>
      </c>
      <c r="G5" s="105">
        <v>1</v>
      </c>
      <c r="H5" s="40">
        <v>0.08</v>
      </c>
      <c r="I5" s="38" t="s">
        <v>767</v>
      </c>
    </row>
    <row r="6" spans="1:9">
      <c r="A6" s="8">
        <f>IF(OR(B6="",C6=""),"",IFERROR(MATCH(B6,'MASTER PRODUK'!$B$5:$B$204,0)*1000+C6,""))</f>
        <v>1002</v>
      </c>
      <c r="B6" s="38" t="s">
        <v>713</v>
      </c>
      <c r="C6" s="38">
        <v>2</v>
      </c>
      <c r="D6" s="38" t="s">
        <v>623</v>
      </c>
      <c r="E6" s="38" t="s">
        <v>651</v>
      </c>
      <c r="F6" s="38" t="s">
        <v>768</v>
      </c>
      <c r="G6" s="105">
        <v>0.2</v>
      </c>
      <c r="H6" s="40">
        <v>0.08</v>
      </c>
      <c r="I6" s="38" t="s">
        <v>767</v>
      </c>
    </row>
    <row r="7" spans="1:9">
      <c r="A7" s="8">
        <f>IF(OR(B7="",C7=""),"",IFERROR(MATCH(B7,'MASTER PRODUK'!$B$5:$B$204,0)*1000+C7,""))</f>
        <v>1003</v>
      </c>
      <c r="B7" s="38" t="s">
        <v>713</v>
      </c>
      <c r="C7" s="38">
        <v>3</v>
      </c>
      <c r="D7" s="38" t="s">
        <v>769</v>
      </c>
      <c r="E7" s="38" t="s">
        <v>663</v>
      </c>
      <c r="F7" s="38" t="s">
        <v>555</v>
      </c>
      <c r="G7" s="105">
        <v>28</v>
      </c>
      <c r="H7" s="40">
        <v>0.05</v>
      </c>
      <c r="I7" s="38" t="s">
        <v>767</v>
      </c>
    </row>
    <row r="8" spans="1:9">
      <c r="A8" s="8">
        <f>IF(OR(B8="",C8=""),"",IFERROR(MATCH(B8,'MASTER PRODUK'!$B$5:$B$204,0)*1000+C8,""))</f>
        <v>1004</v>
      </c>
      <c r="B8" s="38" t="s">
        <v>713</v>
      </c>
      <c r="C8" s="38">
        <v>4</v>
      </c>
      <c r="D8" s="38" t="s">
        <v>770</v>
      </c>
      <c r="E8" s="38" t="s">
        <v>668</v>
      </c>
      <c r="F8" s="38" t="s">
        <v>555</v>
      </c>
      <c r="G8" s="105">
        <v>0.35</v>
      </c>
      <c r="H8" s="40">
        <v>0.05</v>
      </c>
      <c r="I8" s="38" t="s">
        <v>767</v>
      </c>
    </row>
    <row r="9" spans="1:9">
      <c r="A9" s="8">
        <f>IF(OR(B9="",C9=""),"",IFERROR(MATCH(B9,'MASTER PRODUK'!$B$5:$B$204,0)*1000+C9,""))</f>
        <v>1005</v>
      </c>
      <c r="B9" s="38" t="s">
        <v>713</v>
      </c>
      <c r="C9" s="38">
        <v>5</v>
      </c>
      <c r="D9" s="38" t="s">
        <v>771</v>
      </c>
      <c r="E9" s="38" t="s">
        <v>671</v>
      </c>
      <c r="F9" s="38" t="s">
        <v>768</v>
      </c>
      <c r="G9" s="105">
        <v>1</v>
      </c>
      <c r="H9" s="40">
        <v>0.05</v>
      </c>
      <c r="I9" s="38" t="s">
        <v>767</v>
      </c>
    </row>
    <row r="10" spans="1:9">
      <c r="A10" s="8">
        <f>IF(OR(B10="",C10=""),"",IFERROR(MATCH(B10,'MASTER PRODUK'!$B$5:$B$204,0)*1000+C10,""))</f>
        <v>1006</v>
      </c>
      <c r="B10" s="38" t="s">
        <v>713</v>
      </c>
      <c r="C10" s="38">
        <v>6</v>
      </c>
      <c r="D10" s="38" t="s">
        <v>772</v>
      </c>
      <c r="E10" s="38" t="s">
        <v>682</v>
      </c>
      <c r="F10" s="38" t="s">
        <v>727</v>
      </c>
      <c r="G10" s="105">
        <v>1</v>
      </c>
      <c r="H10" s="40">
        <v>0.1</v>
      </c>
      <c r="I10" s="38" t="s">
        <v>767</v>
      </c>
    </row>
    <row r="11" spans="1:9">
      <c r="A11" s="8">
        <f>IF(OR(B11="",C11=""),"",IFERROR(MATCH(B11,'MASTER PRODUK'!$B$5:$B$204,0)*1000+C11,""))</f>
        <v>1007</v>
      </c>
      <c r="B11" s="38" t="s">
        <v>713</v>
      </c>
      <c r="C11" s="38">
        <v>7</v>
      </c>
      <c r="D11" s="38" t="s">
        <v>773</v>
      </c>
      <c r="E11" s="38" t="s">
        <v>689</v>
      </c>
      <c r="F11" s="38" t="s">
        <v>727</v>
      </c>
      <c r="G11" s="105">
        <v>1</v>
      </c>
      <c r="H11" s="40">
        <v>0.1</v>
      </c>
      <c r="I11" s="38" t="s">
        <v>767</v>
      </c>
    </row>
    <row r="12" spans="1:9">
      <c r="A12" s="8">
        <f>IF(OR(B12="",C12=""),"",IFERROR(MATCH(B12,'MASTER PRODUK'!$B$5:$B$204,0)*1000+C12,""))</f>
        <v>2001</v>
      </c>
      <c r="B12" s="38" t="s">
        <v>716</v>
      </c>
      <c r="C12" s="38">
        <v>1</v>
      </c>
      <c r="D12" s="38" t="s">
        <v>766</v>
      </c>
      <c r="E12" s="38" t="s">
        <v>641</v>
      </c>
      <c r="F12" s="38" t="s">
        <v>555</v>
      </c>
      <c r="G12" s="105">
        <v>1</v>
      </c>
      <c r="H12" s="40">
        <v>0.1</v>
      </c>
      <c r="I12" s="38" t="s">
        <v>767</v>
      </c>
    </row>
    <row r="13" spans="1:9">
      <c r="A13" s="8">
        <f>IF(OR(B13="",C13=""),"",IFERROR(MATCH(B13,'MASTER PRODUK'!$B$5:$B$204,0)*1000+C13,""))</f>
        <v>2002</v>
      </c>
      <c r="B13" s="38" t="s">
        <v>716</v>
      </c>
      <c r="C13" s="38">
        <v>2</v>
      </c>
      <c r="D13" s="38" t="s">
        <v>623</v>
      </c>
      <c r="E13" s="38" t="s">
        <v>651</v>
      </c>
      <c r="F13" s="38" t="s">
        <v>768</v>
      </c>
      <c r="G13" s="105">
        <v>0.22</v>
      </c>
      <c r="H13" s="40">
        <v>0.08</v>
      </c>
      <c r="I13" s="38" t="s">
        <v>767</v>
      </c>
    </row>
    <row r="14" spans="1:9">
      <c r="A14" s="8">
        <f>IF(OR(B14="",C14=""),"",IFERROR(MATCH(B14,'MASTER PRODUK'!$B$5:$B$204,0)*1000+C14,""))</f>
        <v>2003</v>
      </c>
      <c r="B14" s="38" t="s">
        <v>716</v>
      </c>
      <c r="C14" s="38">
        <v>3</v>
      </c>
      <c r="D14" s="38" t="s">
        <v>769</v>
      </c>
      <c r="E14" s="38" t="s">
        <v>663</v>
      </c>
      <c r="F14" s="38" t="s">
        <v>555</v>
      </c>
      <c r="G14" s="105">
        <v>30</v>
      </c>
      <c r="H14" s="40">
        <v>0.05</v>
      </c>
      <c r="I14" s="38" t="s">
        <v>767</v>
      </c>
    </row>
    <row r="15" spans="1:9">
      <c r="A15" s="8">
        <f>IF(OR(B15="",C15=""),"",IFERROR(MATCH(B15,'MASTER PRODUK'!$B$5:$B$204,0)*1000+C15,""))</f>
        <v>2004</v>
      </c>
      <c r="B15" s="38" t="s">
        <v>716</v>
      </c>
      <c r="C15" s="38">
        <v>4</v>
      </c>
      <c r="D15" s="38" t="s">
        <v>770</v>
      </c>
      <c r="E15" s="38" t="s">
        <v>668</v>
      </c>
      <c r="F15" s="38" t="s">
        <v>555</v>
      </c>
      <c r="G15" s="105">
        <v>0.4</v>
      </c>
      <c r="H15" s="40">
        <v>0.05</v>
      </c>
      <c r="I15" s="38" t="s">
        <v>767</v>
      </c>
    </row>
    <row r="16" spans="1:9">
      <c r="A16" s="8">
        <f>IF(OR(B16="",C16=""),"",IFERROR(MATCH(B16,'MASTER PRODUK'!$B$5:$B$204,0)*1000+C16,""))</f>
        <v>2005</v>
      </c>
      <c r="B16" s="38" t="s">
        <v>716</v>
      </c>
      <c r="C16" s="38">
        <v>5</v>
      </c>
      <c r="D16" s="38" t="s">
        <v>771</v>
      </c>
      <c r="E16" s="38" t="s">
        <v>671</v>
      </c>
      <c r="F16" s="38" t="s">
        <v>768</v>
      </c>
      <c r="G16" s="105">
        <v>1</v>
      </c>
      <c r="H16" s="40">
        <v>0.05</v>
      </c>
      <c r="I16" s="38" t="s">
        <v>767</v>
      </c>
    </row>
    <row r="17" spans="1:9">
      <c r="A17" s="8">
        <f>IF(OR(B17="",C17=""),"",IFERROR(MATCH(B17,'MASTER PRODUK'!$B$5:$B$204,0)*1000+C17,""))</f>
        <v>2006</v>
      </c>
      <c r="B17" s="38" t="s">
        <v>716</v>
      </c>
      <c r="C17" s="38">
        <v>6</v>
      </c>
      <c r="D17" s="38" t="s">
        <v>772</v>
      </c>
      <c r="E17" s="38" t="s">
        <v>682</v>
      </c>
      <c r="F17" s="38" t="s">
        <v>727</v>
      </c>
      <c r="G17" s="105">
        <v>1</v>
      </c>
      <c r="H17" s="40">
        <v>0.1</v>
      </c>
      <c r="I17" s="38" t="s">
        <v>767</v>
      </c>
    </row>
    <row r="18" spans="1:9">
      <c r="A18" s="8">
        <f>IF(OR(B18="",C18=""),"",IFERROR(MATCH(B18,'MASTER PRODUK'!$B$5:$B$204,0)*1000+C18,""))</f>
        <v>2007</v>
      </c>
      <c r="B18" s="38" t="s">
        <v>716</v>
      </c>
      <c r="C18" s="38">
        <v>7</v>
      </c>
      <c r="D18" s="38" t="s">
        <v>773</v>
      </c>
      <c r="E18" s="38" t="s">
        <v>689</v>
      </c>
      <c r="F18" s="38" t="s">
        <v>727</v>
      </c>
      <c r="G18" s="105">
        <v>1</v>
      </c>
      <c r="H18" s="40">
        <v>0.1</v>
      </c>
      <c r="I18" s="38" t="s">
        <v>767</v>
      </c>
    </row>
    <row r="19" spans="1:9">
      <c r="A19" s="8">
        <f>IF(OR(B19="",C19=""),"",IFERROR(MATCH(B19,'MASTER PRODUK'!$B$5:$B$204,0)*1000+C19,""))</f>
        <v>3001</v>
      </c>
      <c r="B19" s="38" t="s">
        <v>718</v>
      </c>
      <c r="C19" s="38">
        <v>1</v>
      </c>
      <c r="D19" s="38" t="s">
        <v>774</v>
      </c>
      <c r="E19" s="38" t="s">
        <v>641</v>
      </c>
      <c r="F19" s="38" t="s">
        <v>555</v>
      </c>
      <c r="G19" s="105">
        <v>0.8</v>
      </c>
      <c r="H19" s="40">
        <v>0.12</v>
      </c>
      <c r="I19" s="38" t="s">
        <v>767</v>
      </c>
    </row>
    <row r="20" spans="1:9">
      <c r="A20" s="8">
        <f>IF(OR(B20="",C20=""),"",IFERROR(MATCH(B20,'MASTER PRODUK'!$B$5:$B$204,0)*1000+C20,""))</f>
        <v>3002</v>
      </c>
      <c r="B20" s="38" t="s">
        <v>718</v>
      </c>
      <c r="C20" s="38">
        <v>2</v>
      </c>
      <c r="D20" s="38" t="s">
        <v>775</v>
      </c>
      <c r="E20" s="38" t="s">
        <v>643</v>
      </c>
      <c r="F20" s="38" t="s">
        <v>555</v>
      </c>
      <c r="G20" s="105">
        <v>0.35</v>
      </c>
      <c r="H20" s="40">
        <v>0.1</v>
      </c>
      <c r="I20" s="38" t="s">
        <v>767</v>
      </c>
    </row>
    <row r="21" spans="1:9">
      <c r="A21" s="8">
        <f>IF(OR(B21="",C21=""),"",IFERROR(MATCH(B21,'MASTER PRODUK'!$B$5:$B$204,0)*1000+C21,""))</f>
        <v>3003</v>
      </c>
      <c r="B21" s="38" t="s">
        <v>718</v>
      </c>
      <c r="C21" s="38">
        <v>3</v>
      </c>
      <c r="D21" s="38" t="s">
        <v>694</v>
      </c>
      <c r="E21" s="38" t="s">
        <v>695</v>
      </c>
      <c r="F21" s="38" t="s">
        <v>555</v>
      </c>
      <c r="G21" s="105">
        <v>0.8</v>
      </c>
      <c r="H21" s="40">
        <v>0.05</v>
      </c>
      <c r="I21" s="38" t="s">
        <v>767</v>
      </c>
    </row>
    <row r="22" spans="1:9">
      <c r="A22" s="8">
        <f>IF(OR(B22="",C22=""),"",IFERROR(MATCH(B22,'MASTER PRODUK'!$B$5:$B$204,0)*1000+C22,""))</f>
        <v>3004</v>
      </c>
      <c r="B22" s="38" t="s">
        <v>718</v>
      </c>
      <c r="C22" s="38">
        <v>4</v>
      </c>
      <c r="D22" s="38" t="s">
        <v>769</v>
      </c>
      <c r="E22" s="38" t="s">
        <v>663</v>
      </c>
      <c r="F22" s="38" t="s">
        <v>555</v>
      </c>
      <c r="G22" s="105">
        <v>35</v>
      </c>
      <c r="H22" s="40">
        <v>0.05</v>
      </c>
      <c r="I22" s="38" t="s">
        <v>767</v>
      </c>
    </row>
    <row r="23" spans="1:9">
      <c r="A23" s="8">
        <f>IF(OR(B23="",C23=""),"",IFERROR(MATCH(B23,'MASTER PRODUK'!$B$5:$B$204,0)*1000+C23,""))</f>
        <v>3005</v>
      </c>
      <c r="B23" s="38" t="s">
        <v>718</v>
      </c>
      <c r="C23" s="38">
        <v>5</v>
      </c>
      <c r="D23" s="38" t="s">
        <v>770</v>
      </c>
      <c r="E23" s="38" t="s">
        <v>668</v>
      </c>
      <c r="F23" s="38" t="s">
        <v>555</v>
      </c>
      <c r="G23" s="105">
        <v>0.5</v>
      </c>
      <c r="H23" s="40">
        <v>0.05</v>
      </c>
      <c r="I23" s="38" t="s">
        <v>767</v>
      </c>
    </row>
    <row r="24" spans="1:9">
      <c r="A24" s="8">
        <f>IF(OR(B24="",C24=""),"",IFERROR(MATCH(B24,'MASTER PRODUK'!$B$5:$B$204,0)*1000+C24,""))</f>
        <v>3006</v>
      </c>
      <c r="B24" s="38" t="s">
        <v>718</v>
      </c>
      <c r="C24" s="38">
        <v>6</v>
      </c>
      <c r="D24" s="38" t="s">
        <v>771</v>
      </c>
      <c r="E24" s="38" t="s">
        <v>671</v>
      </c>
      <c r="F24" s="38" t="s">
        <v>768</v>
      </c>
      <c r="G24" s="105">
        <v>1</v>
      </c>
      <c r="H24" s="40">
        <v>0.05</v>
      </c>
      <c r="I24" s="38" t="s">
        <v>767</v>
      </c>
    </row>
    <row r="25" spans="1:9">
      <c r="A25" s="8">
        <f>IF(OR(B25="",C25=""),"",IFERROR(MATCH(B25,'MASTER PRODUK'!$B$5:$B$204,0)*1000+C25,""))</f>
        <v>3007</v>
      </c>
      <c r="B25" s="38" t="s">
        <v>718</v>
      </c>
      <c r="C25" s="38">
        <v>7</v>
      </c>
      <c r="D25" s="38" t="s">
        <v>772</v>
      </c>
      <c r="E25" s="38" t="s">
        <v>682</v>
      </c>
      <c r="F25" s="38" t="s">
        <v>727</v>
      </c>
      <c r="G25" s="105">
        <v>1</v>
      </c>
      <c r="H25" s="40">
        <v>0.1</v>
      </c>
      <c r="I25" s="38" t="s">
        <v>767</v>
      </c>
    </row>
    <row r="26" spans="1:9">
      <c r="A26" s="8">
        <f>IF(OR(B26="",C26=""),"",IFERROR(MATCH(B26,'MASTER PRODUK'!$B$5:$B$204,0)*1000+C26,""))</f>
        <v>4001</v>
      </c>
      <c r="B26" s="38" t="s">
        <v>721</v>
      </c>
      <c r="C26" s="38">
        <v>1</v>
      </c>
      <c r="D26" s="38" t="s">
        <v>776</v>
      </c>
      <c r="E26" s="38" t="s">
        <v>661</v>
      </c>
      <c r="F26" s="38" t="s">
        <v>555</v>
      </c>
      <c r="G26" s="105">
        <v>1.1000000000000001</v>
      </c>
      <c r="H26" s="40">
        <v>0.12</v>
      </c>
      <c r="I26" s="38" t="s">
        <v>767</v>
      </c>
    </row>
    <row r="27" spans="1:9">
      <c r="A27" s="8">
        <f>IF(OR(B27="",C27=""),"",IFERROR(MATCH(B27,'MASTER PRODUK'!$B$5:$B$204,0)*1000+C27,""))</f>
        <v>4002</v>
      </c>
      <c r="B27" s="38" t="s">
        <v>721</v>
      </c>
      <c r="C27" s="38">
        <v>2</v>
      </c>
      <c r="D27" s="38" t="s">
        <v>694</v>
      </c>
      <c r="E27" s="38" t="s">
        <v>695</v>
      </c>
      <c r="F27" s="38" t="s">
        <v>555</v>
      </c>
      <c r="G27" s="105">
        <v>1</v>
      </c>
      <c r="H27" s="40">
        <v>0.05</v>
      </c>
      <c r="I27" s="38" t="s">
        <v>767</v>
      </c>
    </row>
    <row r="28" spans="1:9">
      <c r="A28" s="8">
        <f>IF(OR(B28="",C28=""),"",IFERROR(MATCH(B28,'MASTER PRODUK'!$B$5:$B$204,0)*1000+C28,""))</f>
        <v>4003</v>
      </c>
      <c r="B28" s="38" t="s">
        <v>721</v>
      </c>
      <c r="C28" s="38">
        <v>3</v>
      </c>
      <c r="D28" s="38" t="s">
        <v>769</v>
      </c>
      <c r="E28" s="38" t="s">
        <v>663</v>
      </c>
      <c r="F28" s="38" t="s">
        <v>555</v>
      </c>
      <c r="G28" s="105">
        <v>35</v>
      </c>
      <c r="H28" s="40">
        <v>0.05</v>
      </c>
      <c r="I28" s="38" t="s">
        <v>767</v>
      </c>
    </row>
    <row r="29" spans="1:9">
      <c r="A29" s="8">
        <f>IF(OR(B29="",C29=""),"",IFERROR(MATCH(B29,'MASTER PRODUK'!$B$5:$B$204,0)*1000+C29,""))</f>
        <v>4004</v>
      </c>
      <c r="B29" s="38" t="s">
        <v>721</v>
      </c>
      <c r="C29" s="38">
        <v>4</v>
      </c>
      <c r="D29" s="38" t="s">
        <v>770</v>
      </c>
      <c r="E29" s="38" t="s">
        <v>668</v>
      </c>
      <c r="F29" s="38" t="s">
        <v>555</v>
      </c>
      <c r="G29" s="105">
        <v>0.5</v>
      </c>
      <c r="H29" s="40">
        <v>0.05</v>
      </c>
      <c r="I29" s="38" t="s">
        <v>767</v>
      </c>
    </row>
    <row r="30" spans="1:9">
      <c r="A30" s="8">
        <f>IF(OR(B30="",C30=""),"",IFERROR(MATCH(B30,'MASTER PRODUK'!$B$5:$B$204,0)*1000+C30,""))</f>
        <v>4005</v>
      </c>
      <c r="B30" s="38" t="s">
        <v>721</v>
      </c>
      <c r="C30" s="38">
        <v>5</v>
      </c>
      <c r="D30" s="38" t="s">
        <v>771</v>
      </c>
      <c r="E30" s="38" t="s">
        <v>671</v>
      </c>
      <c r="F30" s="38" t="s">
        <v>768</v>
      </c>
      <c r="G30" s="105">
        <v>1</v>
      </c>
      <c r="H30" s="40">
        <v>0.05</v>
      </c>
      <c r="I30" s="38" t="s">
        <v>767</v>
      </c>
    </row>
    <row r="31" spans="1:9">
      <c r="A31" s="8">
        <f>IF(OR(B31="",C31=""),"",IFERROR(MATCH(B31,'MASTER PRODUK'!$B$5:$B$204,0)*1000+C31,""))</f>
        <v>4006</v>
      </c>
      <c r="B31" s="38" t="s">
        <v>721</v>
      </c>
      <c r="C31" s="38">
        <v>6</v>
      </c>
      <c r="D31" s="38" t="s">
        <v>777</v>
      </c>
      <c r="E31" s="38" t="s">
        <v>691</v>
      </c>
      <c r="F31" s="38" t="s">
        <v>727</v>
      </c>
      <c r="G31" s="105">
        <v>1</v>
      </c>
      <c r="H31" s="40">
        <v>0.1</v>
      </c>
      <c r="I31" s="38" t="s">
        <v>767</v>
      </c>
    </row>
    <row r="32" spans="1:9">
      <c r="A32" s="8">
        <f>IF(OR(B32="",C32=""),"",IFERROR(MATCH(B32,'MASTER PRODUK'!$B$5:$B$204,0)*1000+C32,""))</f>
        <v>4007</v>
      </c>
      <c r="B32" s="38" t="s">
        <v>721</v>
      </c>
      <c r="C32" s="38">
        <v>7</v>
      </c>
      <c r="D32" s="38" t="s">
        <v>773</v>
      </c>
      <c r="E32" s="38" t="s">
        <v>689</v>
      </c>
      <c r="F32" s="38" t="s">
        <v>727</v>
      </c>
      <c r="G32" s="105">
        <v>1</v>
      </c>
      <c r="H32" s="40">
        <v>0.1</v>
      </c>
      <c r="I32" s="38" t="s">
        <v>767</v>
      </c>
    </row>
    <row r="33" spans="1:9">
      <c r="A33" s="8">
        <f>IF(OR(B33="",C33=""),"",IFERROR(MATCH(B33,'MASTER PRODUK'!$B$5:$B$204,0)*1000+C33,""))</f>
        <v>5001</v>
      </c>
      <c r="B33" s="38" t="s">
        <v>723</v>
      </c>
      <c r="C33" s="38">
        <v>1</v>
      </c>
      <c r="D33" s="38" t="s">
        <v>778</v>
      </c>
      <c r="E33" s="38" t="s">
        <v>643</v>
      </c>
      <c r="F33" s="38" t="s">
        <v>555</v>
      </c>
      <c r="G33" s="105">
        <v>1</v>
      </c>
      <c r="H33" s="40">
        <v>0.08</v>
      </c>
      <c r="I33" s="38" t="s">
        <v>767</v>
      </c>
    </row>
    <row r="34" spans="1:9">
      <c r="A34" s="8">
        <f>IF(OR(B34="",C34=""),"",IFERROR(MATCH(B34,'MASTER PRODUK'!$B$5:$B$204,0)*1000+C34,""))</f>
        <v>5002</v>
      </c>
      <c r="B34" s="38" t="s">
        <v>723</v>
      </c>
      <c r="C34" s="38">
        <v>2</v>
      </c>
      <c r="D34" s="38" t="s">
        <v>779</v>
      </c>
      <c r="E34" s="38" t="s">
        <v>655</v>
      </c>
      <c r="F34" s="38" t="s">
        <v>555</v>
      </c>
      <c r="G34" s="105">
        <v>0.32</v>
      </c>
      <c r="H34" s="40">
        <v>0.08</v>
      </c>
      <c r="I34" s="38" t="s">
        <v>767</v>
      </c>
    </row>
    <row r="35" spans="1:9">
      <c r="A35" s="8">
        <f>IF(OR(B35="",C35=""),"",IFERROR(MATCH(B35,'MASTER PRODUK'!$B$5:$B$204,0)*1000+C35,""))</f>
        <v>5003</v>
      </c>
      <c r="B35" s="38" t="s">
        <v>723</v>
      </c>
      <c r="C35" s="38">
        <v>3</v>
      </c>
      <c r="D35" s="38" t="s">
        <v>780</v>
      </c>
      <c r="E35" s="38" t="s">
        <v>651</v>
      </c>
      <c r="F35" s="38" t="s">
        <v>555</v>
      </c>
      <c r="G35" s="105">
        <v>0.4</v>
      </c>
      <c r="H35" s="40">
        <v>0.08</v>
      </c>
      <c r="I35" s="38" t="s">
        <v>767</v>
      </c>
    </row>
    <row r="36" spans="1:9">
      <c r="A36" s="8">
        <f>IF(OR(B36="",C36=""),"",IFERROR(MATCH(B36,'MASTER PRODUK'!$B$5:$B$204,0)*1000+C36,""))</f>
        <v>5004</v>
      </c>
      <c r="B36" s="38" t="s">
        <v>723</v>
      </c>
      <c r="C36" s="38">
        <v>4</v>
      </c>
      <c r="D36" s="38" t="s">
        <v>781</v>
      </c>
      <c r="E36" s="38" t="s">
        <v>682</v>
      </c>
      <c r="F36" s="38" t="s">
        <v>555</v>
      </c>
      <c r="G36" s="105">
        <v>0.25</v>
      </c>
      <c r="H36" s="40">
        <v>0.1</v>
      </c>
      <c r="I36" s="38" t="s">
        <v>767</v>
      </c>
    </row>
    <row r="37" spans="1:9">
      <c r="A37" s="8">
        <f>IF(OR(B37="",C37=""),"",IFERROR(MATCH(B37,'MASTER PRODUK'!$B$5:$B$204,0)*1000+C37,""))</f>
        <v>5005</v>
      </c>
      <c r="B37" s="38" t="s">
        <v>723</v>
      </c>
      <c r="C37" s="38">
        <v>5</v>
      </c>
      <c r="D37" s="38" t="s">
        <v>773</v>
      </c>
      <c r="E37" s="38" t="s">
        <v>689</v>
      </c>
      <c r="F37" s="38" t="s">
        <v>727</v>
      </c>
      <c r="G37" s="105">
        <v>1</v>
      </c>
      <c r="H37" s="40">
        <v>0.1</v>
      </c>
      <c r="I37" s="38" t="s">
        <v>767</v>
      </c>
    </row>
    <row r="38" spans="1:9">
      <c r="A38" s="8">
        <f>IF(OR(B38="",C38=""),"",IFERROR(MATCH(B38,'MASTER PRODUK'!$B$5:$B$204,0)*1000+C38,""))</f>
        <v>6001</v>
      </c>
      <c r="B38" s="38" t="s">
        <v>468</v>
      </c>
      <c r="C38" s="38">
        <v>1</v>
      </c>
      <c r="D38" s="38" t="s">
        <v>638</v>
      </c>
      <c r="E38" s="38" t="s">
        <v>637</v>
      </c>
      <c r="F38" s="38" t="s">
        <v>555</v>
      </c>
      <c r="G38" s="105">
        <v>1</v>
      </c>
      <c r="H38" s="40">
        <v>0.08</v>
      </c>
      <c r="I38" s="38" t="s">
        <v>767</v>
      </c>
    </row>
    <row r="39" spans="1:9">
      <c r="A39" s="8">
        <f>IF(OR(B39="",C39=""),"",IFERROR(MATCH(B39,'MASTER PRODUK'!$B$5:$B$204,0)*1000+C39,""))</f>
        <v>6002</v>
      </c>
      <c r="B39" s="38" t="s">
        <v>468</v>
      </c>
      <c r="C39" s="38">
        <v>2</v>
      </c>
      <c r="D39" s="38" t="s">
        <v>779</v>
      </c>
      <c r="E39" s="38" t="s">
        <v>657</v>
      </c>
      <c r="F39" s="38" t="s">
        <v>555</v>
      </c>
      <c r="G39" s="105">
        <v>0.35</v>
      </c>
      <c r="H39" s="40">
        <v>0.08</v>
      </c>
      <c r="I39" s="38" t="s">
        <v>767</v>
      </c>
    </row>
    <row r="40" spans="1:9">
      <c r="A40" s="8">
        <f>IF(OR(B40="",C40=""),"",IFERROR(MATCH(B40,'MASTER PRODUK'!$B$5:$B$204,0)*1000+C40,""))</f>
        <v>6003</v>
      </c>
      <c r="B40" s="38" t="s">
        <v>468</v>
      </c>
      <c r="C40" s="38">
        <v>3</v>
      </c>
      <c r="D40" s="38" t="s">
        <v>780</v>
      </c>
      <c r="E40" s="38" t="s">
        <v>655</v>
      </c>
      <c r="F40" s="38" t="s">
        <v>555</v>
      </c>
      <c r="G40" s="105">
        <v>0.3</v>
      </c>
      <c r="H40" s="40">
        <v>0.08</v>
      </c>
      <c r="I40" s="38" t="s">
        <v>767</v>
      </c>
    </row>
    <row r="41" spans="1:9">
      <c r="A41" s="8">
        <f>IF(OR(B41="",C41=""),"",IFERROR(MATCH(B41,'MASTER PRODUK'!$B$5:$B$204,0)*1000+C41,""))</f>
        <v>6004</v>
      </c>
      <c r="B41" s="38" t="s">
        <v>468</v>
      </c>
      <c r="C41" s="38">
        <v>4</v>
      </c>
      <c r="D41" s="38" t="s">
        <v>769</v>
      </c>
      <c r="E41" s="38" t="s">
        <v>663</v>
      </c>
      <c r="F41" s="38" t="s">
        <v>555</v>
      </c>
      <c r="G41" s="105">
        <v>10</v>
      </c>
      <c r="H41" s="40">
        <v>0.05</v>
      </c>
      <c r="I41" s="38" t="s">
        <v>767</v>
      </c>
    </row>
    <row r="42" spans="1:9">
      <c r="A42" s="8">
        <f>IF(OR(B42="",C42=""),"",IFERROR(MATCH(B42,'MASTER PRODUK'!$B$5:$B$204,0)*1000+C42,""))</f>
        <v>6005</v>
      </c>
      <c r="B42" s="38" t="s">
        <v>468</v>
      </c>
      <c r="C42" s="38">
        <v>5</v>
      </c>
      <c r="D42" s="38" t="s">
        <v>773</v>
      </c>
      <c r="E42" s="38" t="s">
        <v>689</v>
      </c>
      <c r="F42" s="38" t="s">
        <v>727</v>
      </c>
      <c r="G42" s="105">
        <v>1</v>
      </c>
      <c r="H42" s="40">
        <v>0.1</v>
      </c>
      <c r="I42" s="38" t="s">
        <v>767</v>
      </c>
    </row>
    <row r="43" spans="1:9">
      <c r="A43" s="8">
        <f>IF(OR(B43="",C43=""),"",IFERROR(MATCH(B43,'MASTER PRODUK'!$B$5:$B$204,0)*1000+C43,""))</f>
        <v>6006</v>
      </c>
      <c r="B43" s="38" t="s">
        <v>468</v>
      </c>
      <c r="C43" s="38">
        <v>6</v>
      </c>
      <c r="D43" s="38" t="s">
        <v>777</v>
      </c>
      <c r="E43" s="38" t="s">
        <v>691</v>
      </c>
      <c r="F43" s="38" t="s">
        <v>727</v>
      </c>
      <c r="G43" s="105">
        <v>1</v>
      </c>
      <c r="H43" s="40">
        <v>0.1</v>
      </c>
      <c r="I43" s="38" t="s">
        <v>767</v>
      </c>
    </row>
    <row r="44" spans="1:9">
      <c r="A44" s="8">
        <f>IF(OR(B44="",C44=""),"",IFERROR(MATCH(B44,'MASTER PRODUK'!$B$5:$B$204,0)*1000+C44,""))</f>
        <v>7001</v>
      </c>
      <c r="B44" s="38" t="s">
        <v>726</v>
      </c>
      <c r="C44" s="38">
        <v>1</v>
      </c>
      <c r="D44" s="38" t="s">
        <v>778</v>
      </c>
      <c r="E44" s="38" t="s">
        <v>643</v>
      </c>
      <c r="F44" s="38" t="s">
        <v>555</v>
      </c>
      <c r="G44" s="105">
        <v>2</v>
      </c>
      <c r="H44" s="40">
        <v>0.1</v>
      </c>
      <c r="I44" s="38" t="s">
        <v>767</v>
      </c>
    </row>
    <row r="45" spans="1:9">
      <c r="A45" s="8">
        <f>IF(OR(B45="",C45=""),"",IFERROR(MATCH(B45,'MASTER PRODUK'!$B$5:$B$204,0)*1000+C45,""))</f>
        <v>7002</v>
      </c>
      <c r="B45" s="38" t="s">
        <v>726</v>
      </c>
      <c r="C45" s="38">
        <v>2</v>
      </c>
      <c r="D45" s="38" t="s">
        <v>623</v>
      </c>
      <c r="E45" s="38" t="s">
        <v>657</v>
      </c>
      <c r="F45" s="38" t="s">
        <v>555</v>
      </c>
      <c r="G45" s="105">
        <v>0.5</v>
      </c>
      <c r="H45" s="40">
        <v>0.1</v>
      </c>
      <c r="I45" s="38" t="s">
        <v>767</v>
      </c>
    </row>
    <row r="46" spans="1:9">
      <c r="A46" s="8">
        <f>IF(OR(B46="",C46=""),"",IFERROR(MATCH(B46,'MASTER PRODUK'!$B$5:$B$204,0)*1000+C46,""))</f>
        <v>7003</v>
      </c>
      <c r="B46" s="38" t="s">
        <v>726</v>
      </c>
      <c r="C46" s="38">
        <v>3</v>
      </c>
      <c r="D46" s="38" t="s">
        <v>782</v>
      </c>
      <c r="E46" s="38" t="s">
        <v>496</v>
      </c>
      <c r="F46" s="38" t="s">
        <v>555</v>
      </c>
      <c r="G46" s="105">
        <v>0.4</v>
      </c>
      <c r="H46" s="40">
        <v>0.1</v>
      </c>
      <c r="I46" s="38" t="s">
        <v>767</v>
      </c>
    </row>
    <row r="47" spans="1:9">
      <c r="A47" s="8">
        <f>IF(OR(B47="",C47=""),"",IFERROR(MATCH(B47,'MASTER PRODUK'!$B$5:$B$204,0)*1000+C47,""))</f>
        <v>7004</v>
      </c>
      <c r="B47" s="38" t="s">
        <v>726</v>
      </c>
      <c r="C47" s="38">
        <v>4</v>
      </c>
      <c r="D47" s="38" t="s">
        <v>769</v>
      </c>
      <c r="E47" s="38" t="s">
        <v>663</v>
      </c>
      <c r="F47" s="38" t="s">
        <v>555</v>
      </c>
      <c r="G47" s="105">
        <v>20</v>
      </c>
      <c r="H47" s="40">
        <v>0.05</v>
      </c>
      <c r="I47" s="38" t="s">
        <v>767</v>
      </c>
    </row>
    <row r="48" spans="1:9">
      <c r="A48" s="8">
        <f>IF(OR(B48="",C48=""),"",IFERROR(MATCH(B48,'MASTER PRODUK'!$B$5:$B$204,0)*1000+C48,""))</f>
        <v>7005</v>
      </c>
      <c r="B48" s="38" t="s">
        <v>726</v>
      </c>
      <c r="C48" s="38">
        <v>5</v>
      </c>
      <c r="D48" s="38" t="s">
        <v>770</v>
      </c>
      <c r="E48" s="38" t="s">
        <v>668</v>
      </c>
      <c r="F48" s="38" t="s">
        <v>727</v>
      </c>
      <c r="G48" s="105">
        <v>2</v>
      </c>
      <c r="H48" s="40">
        <v>0.05</v>
      </c>
      <c r="I48" s="38" t="s">
        <v>767</v>
      </c>
    </row>
    <row r="49" spans="1:9">
      <c r="A49" s="8">
        <f>IF(OR(B49="",C49=""),"",IFERROR(MATCH(B49,'MASTER PRODUK'!$B$5:$B$204,0)*1000+C49,""))</f>
        <v>7006</v>
      </c>
      <c r="B49" s="38" t="s">
        <v>726</v>
      </c>
      <c r="C49" s="38">
        <v>6</v>
      </c>
      <c r="D49" s="38" t="s">
        <v>783</v>
      </c>
      <c r="E49" s="38" t="s">
        <v>686</v>
      </c>
      <c r="F49" s="38" t="s">
        <v>727</v>
      </c>
      <c r="G49" s="105">
        <v>1</v>
      </c>
      <c r="H49" s="40">
        <v>0.1</v>
      </c>
      <c r="I49" s="38" t="s">
        <v>767</v>
      </c>
    </row>
    <row r="50" spans="1:9">
      <c r="A50" s="8">
        <f>IF(OR(B50="",C50=""),"",IFERROR(MATCH(B50,'MASTER PRODUK'!$B$5:$B$204,0)*1000+C50,""))</f>
        <v>7007</v>
      </c>
      <c r="B50" s="38" t="s">
        <v>726</v>
      </c>
      <c r="C50" s="38">
        <v>7</v>
      </c>
      <c r="D50" s="38" t="s">
        <v>777</v>
      </c>
      <c r="E50" s="38" t="s">
        <v>691</v>
      </c>
      <c r="F50" s="38" t="s">
        <v>727</v>
      </c>
      <c r="G50" s="105">
        <v>1</v>
      </c>
      <c r="H50" s="40">
        <v>0.1</v>
      </c>
      <c r="I50" s="38" t="s">
        <v>767</v>
      </c>
    </row>
    <row r="51" spans="1:9">
      <c r="A51" s="8">
        <f>IF(OR(B51="",C51=""),"",IFERROR(MATCH(B51,'MASTER PRODUK'!$B$5:$B$204,0)*1000+C51,""))</f>
        <v>7008</v>
      </c>
      <c r="B51" s="38" t="s">
        <v>726</v>
      </c>
      <c r="C51" s="38">
        <v>8</v>
      </c>
      <c r="D51" s="38" t="s">
        <v>773</v>
      </c>
      <c r="E51" s="38" t="s">
        <v>689</v>
      </c>
      <c r="F51" s="38" t="s">
        <v>727</v>
      </c>
      <c r="G51" s="105">
        <v>2</v>
      </c>
      <c r="H51" s="40">
        <v>0.1</v>
      </c>
      <c r="I51" s="38" t="s">
        <v>767</v>
      </c>
    </row>
    <row r="52" spans="1:9">
      <c r="A52" s="8">
        <f>IF(OR(B52="",C52=""),"",IFERROR(MATCH(B52,'MASTER PRODUK'!$B$5:$B$204,0)*1000+C52,""))</f>
        <v>8001</v>
      </c>
      <c r="B52" s="38" t="s">
        <v>729</v>
      </c>
      <c r="C52" s="38">
        <v>1</v>
      </c>
      <c r="D52" s="38" t="s">
        <v>784</v>
      </c>
      <c r="E52" s="38" t="s">
        <v>645</v>
      </c>
      <c r="F52" s="38" t="s">
        <v>555</v>
      </c>
      <c r="G52" s="105">
        <v>1</v>
      </c>
      <c r="H52" s="40">
        <v>0.12</v>
      </c>
      <c r="I52" s="38" t="s">
        <v>767</v>
      </c>
    </row>
    <row r="53" spans="1:9">
      <c r="A53" s="8">
        <f>IF(OR(B53="",C53=""),"",IFERROR(MATCH(B53,'MASTER PRODUK'!$B$5:$B$204,0)*1000+C53,""))</f>
        <v>8002</v>
      </c>
      <c r="B53" s="38" t="s">
        <v>729</v>
      </c>
      <c r="C53" s="38">
        <v>2</v>
      </c>
      <c r="D53" s="38" t="s">
        <v>785</v>
      </c>
      <c r="E53" s="38" t="s">
        <v>693</v>
      </c>
      <c r="F53" s="38" t="s">
        <v>555</v>
      </c>
      <c r="G53" s="105">
        <v>1</v>
      </c>
      <c r="H53" s="40">
        <v>0.05</v>
      </c>
      <c r="I53" s="38" t="s">
        <v>767</v>
      </c>
    </row>
    <row r="54" spans="1:9">
      <c r="A54" s="8">
        <f>IF(OR(B54="",C54=""),"",IFERROR(MATCH(B54,'MASTER PRODUK'!$B$5:$B$204,0)*1000+C54,""))</f>
        <v>8003</v>
      </c>
      <c r="B54" s="38" t="s">
        <v>729</v>
      </c>
      <c r="C54" s="38">
        <v>3</v>
      </c>
      <c r="D54" s="38" t="s">
        <v>683</v>
      </c>
      <c r="E54" s="38" t="s">
        <v>682</v>
      </c>
      <c r="F54" s="38" t="s">
        <v>727</v>
      </c>
      <c r="G54" s="105">
        <v>0.25</v>
      </c>
      <c r="H54" s="40">
        <v>0.1</v>
      </c>
      <c r="I54" s="38" t="s">
        <v>767</v>
      </c>
    </row>
    <row r="55" spans="1:9">
      <c r="A55" s="8">
        <f>IF(OR(B55="",C55=""),"",IFERROR(MATCH(B55,'MASTER PRODUK'!$B$5:$B$204,0)*1000+C55,""))</f>
        <v>9001</v>
      </c>
      <c r="B55" s="38" t="s">
        <v>647</v>
      </c>
      <c r="C55" s="38">
        <v>1</v>
      </c>
      <c r="D55" s="38" t="s">
        <v>786</v>
      </c>
      <c r="E55" s="38" t="s">
        <v>647</v>
      </c>
      <c r="F55" s="38" t="s">
        <v>555</v>
      </c>
      <c r="G55" s="105">
        <v>1</v>
      </c>
      <c r="H55" s="40">
        <v>0.12</v>
      </c>
      <c r="I55" s="38" t="s">
        <v>767</v>
      </c>
    </row>
    <row r="56" spans="1:9">
      <c r="A56" s="8">
        <f>IF(OR(B56="",C56=""),"",IFERROR(MATCH(B56,'MASTER PRODUK'!$B$5:$B$204,0)*1000+C56,""))</f>
        <v>9002</v>
      </c>
      <c r="B56" s="38" t="s">
        <v>647</v>
      </c>
      <c r="C56" s="38">
        <v>2</v>
      </c>
      <c r="D56" s="38" t="s">
        <v>787</v>
      </c>
      <c r="E56" s="38" t="s">
        <v>509</v>
      </c>
      <c r="F56" s="38" t="s">
        <v>727</v>
      </c>
      <c r="G56" s="105">
        <v>0.25</v>
      </c>
      <c r="H56" s="40">
        <v>0</v>
      </c>
      <c r="I56" s="38" t="s">
        <v>767</v>
      </c>
    </row>
    <row r="57" spans="1:9">
      <c r="A57" s="8">
        <f>IF(OR(B57="",C57=""),"",IFERROR(MATCH(B57,'MASTER PRODUK'!$B$5:$B$204,0)*1000+C57,""))</f>
        <v>10001</v>
      </c>
      <c r="B57" s="38" t="s">
        <v>732</v>
      </c>
      <c r="C57" s="38">
        <v>1</v>
      </c>
      <c r="D57" s="38" t="s">
        <v>788</v>
      </c>
      <c r="E57" s="38" t="s">
        <v>649</v>
      </c>
      <c r="F57" s="38" t="s">
        <v>555</v>
      </c>
      <c r="G57" s="105">
        <v>1</v>
      </c>
      <c r="H57" s="40">
        <v>0.05</v>
      </c>
      <c r="I57" s="38" t="s">
        <v>767</v>
      </c>
    </row>
    <row r="58" spans="1:9">
      <c r="A58" s="8">
        <f>IF(OR(B58="",C58=""),"",IFERROR(MATCH(B58,'MASTER PRODUK'!$B$5:$B$204,0)*1000+C58,""))</f>
        <v>10002</v>
      </c>
      <c r="B58" s="38" t="s">
        <v>732</v>
      </c>
      <c r="C58" s="38">
        <v>2</v>
      </c>
      <c r="D58" s="38" t="s">
        <v>634</v>
      </c>
      <c r="E58" s="38" t="s">
        <v>689</v>
      </c>
      <c r="F58" s="38" t="s">
        <v>727</v>
      </c>
      <c r="G58" s="105">
        <v>0.2</v>
      </c>
      <c r="H58" s="40">
        <v>0.05</v>
      </c>
      <c r="I58" s="38" t="s">
        <v>767</v>
      </c>
    </row>
    <row r="59" spans="1:9">
      <c r="A59" s="8">
        <f>IF(OR(B59="",C59=""),"",IFERROR(MATCH(B59,'MASTER PRODUK'!$B$5:$B$204,0)*1000+C59,""))</f>
        <v>11001</v>
      </c>
      <c r="B59" s="38" t="s">
        <v>734</v>
      </c>
      <c r="C59" s="38">
        <v>1</v>
      </c>
      <c r="D59" s="38" t="s">
        <v>779</v>
      </c>
      <c r="E59" s="38" t="s">
        <v>657</v>
      </c>
      <c r="F59" s="38" t="s">
        <v>555</v>
      </c>
      <c r="G59" s="105">
        <v>0.35</v>
      </c>
      <c r="H59" s="40">
        <v>0.1</v>
      </c>
      <c r="I59" s="38" t="s">
        <v>767</v>
      </c>
    </row>
    <row r="60" spans="1:9">
      <c r="A60" s="8">
        <f>IF(OR(B60="",C60=""),"",IFERROR(MATCH(B60,'MASTER PRODUK'!$B$5:$B$204,0)*1000+C60,""))</f>
        <v>11002</v>
      </c>
      <c r="B60" s="38" t="s">
        <v>734</v>
      </c>
      <c r="C60" s="38">
        <v>2</v>
      </c>
      <c r="D60" s="38" t="s">
        <v>780</v>
      </c>
      <c r="E60" s="38" t="s">
        <v>655</v>
      </c>
      <c r="F60" s="38" t="s">
        <v>555</v>
      </c>
      <c r="G60" s="105">
        <v>0.4</v>
      </c>
      <c r="H60" s="40">
        <v>0.1</v>
      </c>
      <c r="I60" s="38" t="s">
        <v>767</v>
      </c>
    </row>
    <row r="61" spans="1:9">
      <c r="A61" s="8">
        <f>IF(OR(B61="",C61=""),"",IFERROR(MATCH(B61,'MASTER PRODUK'!$B$5:$B$204,0)*1000+C61,""))</f>
        <v>11003</v>
      </c>
      <c r="B61" s="38" t="s">
        <v>734</v>
      </c>
      <c r="C61" s="38">
        <v>3</v>
      </c>
      <c r="D61" s="38" t="s">
        <v>789</v>
      </c>
      <c r="E61" s="38" t="s">
        <v>643</v>
      </c>
      <c r="F61" s="38" t="s">
        <v>555</v>
      </c>
      <c r="G61" s="105">
        <v>1</v>
      </c>
      <c r="H61" s="40">
        <v>0.1</v>
      </c>
      <c r="I61" s="38" t="s">
        <v>767</v>
      </c>
    </row>
    <row r="62" spans="1:9">
      <c r="A62" s="8">
        <f>IF(OR(B62="",C62=""),"",IFERROR(MATCH(B62,'MASTER PRODUK'!$B$5:$B$204,0)*1000+C62,""))</f>
        <v>11004</v>
      </c>
      <c r="B62" s="38" t="s">
        <v>734</v>
      </c>
      <c r="C62" s="38">
        <v>4</v>
      </c>
      <c r="D62" s="38" t="s">
        <v>783</v>
      </c>
      <c r="E62" s="38" t="s">
        <v>686</v>
      </c>
      <c r="F62" s="38" t="s">
        <v>727</v>
      </c>
      <c r="G62" s="105">
        <v>1</v>
      </c>
      <c r="H62" s="40">
        <v>0.1</v>
      </c>
      <c r="I62" s="38" t="s">
        <v>767</v>
      </c>
    </row>
    <row r="63" spans="1:9">
      <c r="A63" s="8">
        <f>IF(OR(B63="",C63=""),"",IFERROR(MATCH(B63,'MASTER PRODUK'!$B$5:$B$204,0)*1000+C63,""))</f>
        <v>11005</v>
      </c>
      <c r="B63" s="38" t="s">
        <v>734</v>
      </c>
      <c r="C63" s="38">
        <v>5</v>
      </c>
      <c r="D63" s="38" t="s">
        <v>777</v>
      </c>
      <c r="E63" s="38" t="s">
        <v>691</v>
      </c>
      <c r="F63" s="38" t="s">
        <v>727</v>
      </c>
      <c r="G63" s="105">
        <v>1</v>
      </c>
      <c r="H63" s="40">
        <v>0.1</v>
      </c>
      <c r="I63" s="38" t="s">
        <v>767</v>
      </c>
    </row>
    <row r="64" spans="1:9">
      <c r="A64" s="8">
        <f>IF(OR(B64="",C64=""),"",IFERROR(MATCH(B64,'MASTER PRODUK'!$B$5:$B$204,0)*1000+C64,""))</f>
        <v>11006</v>
      </c>
      <c r="B64" s="38" t="s">
        <v>734</v>
      </c>
      <c r="C64" s="38">
        <v>6</v>
      </c>
      <c r="D64" s="38" t="s">
        <v>773</v>
      </c>
      <c r="E64" s="38" t="s">
        <v>689</v>
      </c>
      <c r="F64" s="38" t="s">
        <v>727</v>
      </c>
      <c r="G64" s="105">
        <v>1</v>
      </c>
      <c r="H64" s="40">
        <v>0.1</v>
      </c>
      <c r="I64" s="38" t="s">
        <v>767</v>
      </c>
    </row>
    <row r="65" spans="1:9">
      <c r="A65" s="8">
        <f>IF(OR(B65="",C65=""),"",IFERROR(MATCH(B65,'MASTER PRODUK'!$B$5:$B$204,0)*1000+C65,""))</f>
        <v>12001</v>
      </c>
      <c r="B65" s="38" t="s">
        <v>736</v>
      </c>
      <c r="C65" s="38">
        <v>1</v>
      </c>
      <c r="D65" s="38" t="s">
        <v>779</v>
      </c>
      <c r="E65" s="38" t="s">
        <v>655</v>
      </c>
      <c r="F65" s="38" t="s">
        <v>555</v>
      </c>
      <c r="G65" s="105">
        <v>0.45</v>
      </c>
      <c r="H65" s="40">
        <v>0.1</v>
      </c>
      <c r="I65" s="38" t="s">
        <v>767</v>
      </c>
    </row>
    <row r="66" spans="1:9">
      <c r="A66" s="8">
        <f>IF(OR(B66="",C66=""),"",IFERROR(MATCH(B66,'MASTER PRODUK'!$B$5:$B$204,0)*1000+C66,""))</f>
        <v>12002</v>
      </c>
      <c r="B66" s="38" t="s">
        <v>736</v>
      </c>
      <c r="C66" s="38">
        <v>2</v>
      </c>
      <c r="D66" s="38" t="s">
        <v>790</v>
      </c>
      <c r="E66" s="38" t="s">
        <v>651</v>
      </c>
      <c r="F66" s="38" t="s">
        <v>555</v>
      </c>
      <c r="G66" s="105">
        <v>0.65</v>
      </c>
      <c r="H66" s="40">
        <v>0.1</v>
      </c>
      <c r="I66" s="38" t="s">
        <v>767</v>
      </c>
    </row>
    <row r="67" spans="1:9">
      <c r="A67" s="8">
        <f>IF(OR(B67="",C67=""),"",IFERROR(MATCH(B67,'MASTER PRODUK'!$B$5:$B$204,0)*1000+C67,""))</f>
        <v>12003</v>
      </c>
      <c r="B67" s="38" t="s">
        <v>736</v>
      </c>
      <c r="C67" s="38">
        <v>3</v>
      </c>
      <c r="D67" s="38" t="s">
        <v>783</v>
      </c>
      <c r="E67" s="38" t="s">
        <v>686</v>
      </c>
      <c r="F67" s="38" t="s">
        <v>727</v>
      </c>
      <c r="G67" s="105">
        <v>1</v>
      </c>
      <c r="H67" s="40">
        <v>0.1</v>
      </c>
      <c r="I67" s="38" t="s">
        <v>767</v>
      </c>
    </row>
    <row r="68" spans="1:9">
      <c r="A68" s="8">
        <f>IF(OR(B68="",C68=""),"",IFERROR(MATCH(B68,'MASTER PRODUK'!$B$5:$B$204,0)*1000+C68,""))</f>
        <v>12004</v>
      </c>
      <c r="B68" s="38" t="s">
        <v>736</v>
      </c>
      <c r="C68" s="38">
        <v>4</v>
      </c>
      <c r="D68" s="38" t="s">
        <v>777</v>
      </c>
      <c r="E68" s="38" t="s">
        <v>691</v>
      </c>
      <c r="F68" s="38" t="s">
        <v>727</v>
      </c>
      <c r="G68" s="105">
        <v>1</v>
      </c>
      <c r="H68" s="40">
        <v>0.1</v>
      </c>
      <c r="I68" s="38" t="s">
        <v>767</v>
      </c>
    </row>
    <row r="69" spans="1:9">
      <c r="A69" s="8">
        <f>IF(OR(B69="",C69=""),"",IFERROR(MATCH(B69,'MASTER PRODUK'!$B$5:$B$204,0)*1000+C69,""))</f>
        <v>12005</v>
      </c>
      <c r="B69" s="38" t="s">
        <v>736</v>
      </c>
      <c r="C69" s="38">
        <v>5</v>
      </c>
      <c r="D69" s="38" t="s">
        <v>773</v>
      </c>
      <c r="E69" s="38" t="s">
        <v>689</v>
      </c>
      <c r="F69" s="38" t="s">
        <v>727</v>
      </c>
      <c r="G69" s="105">
        <v>1</v>
      </c>
      <c r="H69" s="40">
        <v>0.1</v>
      </c>
      <c r="I69" s="38" t="s">
        <v>767</v>
      </c>
    </row>
    <row r="70" spans="1:9">
      <c r="A70" s="8" t="str">
        <f>IF(OR(B70="",C70=""),"",IFERROR(MATCH(B70,'MASTER PRODUK'!$B$5:$B$204,0)*1000+C70,""))</f>
        <v/>
      </c>
      <c r="B70" s="38"/>
      <c r="C70" s="38"/>
      <c r="D70" s="38"/>
      <c r="E70" s="38"/>
      <c r="F70" s="38"/>
      <c r="G70" s="105"/>
      <c r="H70" s="40"/>
      <c r="I70" s="38"/>
    </row>
    <row r="71" spans="1:9">
      <c r="A71" s="8" t="str">
        <f>IF(OR(B71="",C71=""),"",IFERROR(MATCH(B71,'MASTER PRODUK'!$B$5:$B$204,0)*1000+C71,""))</f>
        <v/>
      </c>
      <c r="B71" s="38"/>
      <c r="C71" s="38"/>
      <c r="D71" s="38"/>
      <c r="E71" s="38"/>
      <c r="F71" s="38"/>
      <c r="G71" s="105"/>
      <c r="H71" s="40"/>
      <c r="I71" s="38"/>
    </row>
    <row r="72" spans="1:9">
      <c r="A72" s="8" t="str">
        <f>IF(OR(B72="",C72=""),"",IFERROR(MATCH(B72,'MASTER PRODUK'!$B$5:$B$204,0)*1000+C72,""))</f>
        <v/>
      </c>
      <c r="B72" s="38"/>
      <c r="C72" s="38"/>
      <c r="D72" s="38"/>
      <c r="E72" s="38"/>
      <c r="F72" s="38"/>
      <c r="G72" s="105"/>
      <c r="H72" s="40"/>
      <c r="I72" s="38"/>
    </row>
    <row r="73" spans="1:9">
      <c r="A73" s="8" t="str">
        <f>IF(OR(B73="",C73=""),"",IFERROR(MATCH(B73,'MASTER PRODUK'!$B$5:$B$204,0)*1000+C73,""))</f>
        <v/>
      </c>
      <c r="B73" s="38"/>
      <c r="C73" s="38"/>
      <c r="D73" s="38"/>
      <c r="E73" s="38"/>
      <c r="F73" s="38"/>
      <c r="G73" s="105"/>
      <c r="H73" s="40"/>
      <c r="I73" s="38"/>
    </row>
    <row r="74" spans="1:9">
      <c r="A74" s="8" t="str">
        <f>IF(OR(B74="",C74=""),"",IFERROR(MATCH(B74,'MASTER PRODUK'!$B$5:$B$204,0)*1000+C74,""))</f>
        <v/>
      </c>
      <c r="B74" s="38"/>
      <c r="C74" s="38"/>
      <c r="D74" s="38"/>
      <c r="E74" s="38"/>
      <c r="F74" s="38"/>
      <c r="G74" s="105"/>
      <c r="H74" s="40"/>
      <c r="I74" s="38"/>
    </row>
    <row r="75" spans="1:9">
      <c r="A75" s="8" t="str">
        <f>IF(OR(B75="",C75=""),"",IFERROR(MATCH(B75,'MASTER PRODUK'!$B$5:$B$204,0)*1000+C75,""))</f>
        <v/>
      </c>
      <c r="B75" s="38"/>
      <c r="C75" s="38"/>
      <c r="D75" s="38"/>
      <c r="E75" s="38"/>
      <c r="F75" s="38"/>
      <c r="G75" s="105"/>
      <c r="H75" s="40"/>
      <c r="I75" s="38"/>
    </row>
    <row r="76" spans="1:9">
      <c r="A76" s="8" t="str">
        <f>IF(OR(B76="",C76=""),"",IFERROR(MATCH(B76,'MASTER PRODUK'!$B$5:$B$204,0)*1000+C76,""))</f>
        <v/>
      </c>
      <c r="B76" s="38"/>
      <c r="C76" s="38"/>
      <c r="D76" s="38"/>
      <c r="E76" s="38"/>
      <c r="F76" s="38"/>
      <c r="G76" s="105"/>
      <c r="H76" s="40"/>
      <c r="I76" s="38"/>
    </row>
    <row r="77" spans="1:9">
      <c r="A77" s="8" t="str">
        <f>IF(OR(B77="",C77=""),"",IFERROR(MATCH(B77,'MASTER PRODUK'!$B$5:$B$204,0)*1000+C77,""))</f>
        <v/>
      </c>
      <c r="B77" s="38"/>
      <c r="C77" s="38"/>
      <c r="D77" s="38"/>
      <c r="E77" s="38"/>
      <c r="F77" s="38"/>
      <c r="G77" s="105"/>
      <c r="H77" s="40"/>
      <c r="I77" s="38"/>
    </row>
    <row r="78" spans="1:9">
      <c r="A78" s="8" t="str">
        <f>IF(OR(B78="",C78=""),"",IFERROR(MATCH(B78,'MASTER PRODUK'!$B$5:$B$204,0)*1000+C78,""))</f>
        <v/>
      </c>
      <c r="B78" s="38"/>
      <c r="C78" s="38"/>
      <c r="D78" s="38"/>
      <c r="E78" s="38"/>
      <c r="F78" s="38"/>
      <c r="G78" s="105"/>
      <c r="H78" s="40"/>
      <c r="I78" s="38"/>
    </row>
    <row r="79" spans="1:9">
      <c r="A79" s="8" t="str">
        <f>IF(OR(B79="",C79=""),"",IFERROR(MATCH(B79,'MASTER PRODUK'!$B$5:$B$204,0)*1000+C79,""))</f>
        <v/>
      </c>
      <c r="B79" s="38"/>
      <c r="C79" s="38"/>
      <c r="D79" s="38"/>
      <c r="E79" s="38"/>
      <c r="F79" s="38"/>
      <c r="G79" s="105"/>
      <c r="H79" s="40"/>
      <c r="I79" s="38"/>
    </row>
    <row r="80" spans="1:9">
      <c r="A80" s="8" t="str">
        <f>IF(OR(B80="",C80=""),"",IFERROR(MATCH(B80,'MASTER PRODUK'!$B$5:$B$204,0)*1000+C80,""))</f>
        <v/>
      </c>
      <c r="B80" s="38"/>
      <c r="C80" s="38"/>
      <c r="D80" s="38"/>
      <c r="E80" s="38"/>
      <c r="F80" s="38"/>
      <c r="G80" s="105"/>
      <c r="H80" s="40"/>
      <c r="I80" s="38"/>
    </row>
    <row r="81" spans="1:9">
      <c r="A81" s="8" t="str">
        <f>IF(OR(B81="",C81=""),"",IFERROR(MATCH(B81,'MASTER PRODUK'!$B$5:$B$204,0)*1000+C81,""))</f>
        <v/>
      </c>
      <c r="B81" s="38"/>
      <c r="C81" s="38"/>
      <c r="D81" s="38"/>
      <c r="E81" s="38"/>
      <c r="F81" s="38"/>
      <c r="G81" s="105"/>
      <c r="H81" s="40"/>
      <c r="I81" s="38"/>
    </row>
    <row r="82" spans="1:9">
      <c r="A82" s="8" t="str">
        <f>IF(OR(B82="",C82=""),"",IFERROR(MATCH(B82,'MASTER PRODUK'!$B$5:$B$204,0)*1000+C82,""))</f>
        <v/>
      </c>
      <c r="B82" s="38"/>
      <c r="C82" s="38"/>
      <c r="D82" s="38"/>
      <c r="E82" s="38"/>
      <c r="F82" s="38"/>
      <c r="G82" s="105"/>
      <c r="H82" s="40"/>
      <c r="I82" s="38"/>
    </row>
    <row r="83" spans="1:9">
      <c r="A83" s="8" t="str">
        <f>IF(OR(B83="",C83=""),"",IFERROR(MATCH(B83,'MASTER PRODUK'!$B$5:$B$204,0)*1000+C83,""))</f>
        <v/>
      </c>
      <c r="B83" s="38"/>
      <c r="C83" s="38"/>
      <c r="D83" s="38"/>
      <c r="E83" s="38"/>
      <c r="F83" s="38"/>
      <c r="G83" s="105"/>
      <c r="H83" s="40"/>
      <c r="I83" s="38"/>
    </row>
    <row r="84" spans="1:9">
      <c r="A84" s="8" t="str">
        <f>IF(OR(B84="",C84=""),"",IFERROR(MATCH(B84,'MASTER PRODUK'!$B$5:$B$204,0)*1000+C84,""))</f>
        <v/>
      </c>
      <c r="B84" s="38"/>
      <c r="C84" s="38"/>
      <c r="D84" s="38"/>
      <c r="E84" s="38"/>
      <c r="F84" s="38"/>
      <c r="G84" s="105"/>
      <c r="H84" s="40"/>
      <c r="I84" s="38"/>
    </row>
    <row r="85" spans="1:9">
      <c r="A85" s="8" t="str">
        <f>IF(OR(B85="",C85=""),"",IFERROR(MATCH(B85,'MASTER PRODUK'!$B$5:$B$204,0)*1000+C85,""))</f>
        <v/>
      </c>
      <c r="B85" s="38"/>
      <c r="C85" s="38"/>
      <c r="D85" s="38"/>
      <c r="E85" s="38"/>
      <c r="F85" s="38"/>
      <c r="G85" s="105"/>
      <c r="H85" s="40"/>
      <c r="I85" s="38"/>
    </row>
    <row r="86" spans="1:9">
      <c r="A86" s="8" t="str">
        <f>IF(OR(B86="",C86=""),"",IFERROR(MATCH(B86,'MASTER PRODUK'!$B$5:$B$204,0)*1000+C86,""))</f>
        <v/>
      </c>
      <c r="B86" s="38"/>
      <c r="C86" s="38"/>
      <c r="D86" s="38"/>
      <c r="E86" s="38"/>
      <c r="F86" s="38"/>
      <c r="G86" s="105"/>
      <c r="H86" s="40"/>
      <c r="I86" s="38"/>
    </row>
    <row r="87" spans="1:9">
      <c r="A87" s="8" t="str">
        <f>IF(OR(B87="",C87=""),"",IFERROR(MATCH(B87,'MASTER PRODUK'!$B$5:$B$204,0)*1000+C87,""))</f>
        <v/>
      </c>
      <c r="B87" s="38"/>
      <c r="C87" s="38"/>
      <c r="D87" s="38"/>
      <c r="E87" s="38"/>
      <c r="F87" s="38"/>
      <c r="G87" s="105"/>
      <c r="H87" s="40"/>
      <c r="I87" s="38"/>
    </row>
    <row r="88" spans="1:9">
      <c r="A88" s="8" t="str">
        <f>IF(OR(B88="",C88=""),"",IFERROR(MATCH(B88,'MASTER PRODUK'!$B$5:$B$204,0)*1000+C88,""))</f>
        <v/>
      </c>
      <c r="B88" s="38"/>
      <c r="C88" s="38"/>
      <c r="D88" s="38"/>
      <c r="E88" s="38"/>
      <c r="F88" s="38"/>
      <c r="G88" s="105"/>
      <c r="H88" s="40"/>
      <c r="I88" s="38"/>
    </row>
    <row r="89" spans="1:9">
      <c r="A89" s="8" t="str">
        <f>IF(OR(B89="",C89=""),"",IFERROR(MATCH(B89,'MASTER PRODUK'!$B$5:$B$204,0)*1000+C89,""))</f>
        <v/>
      </c>
      <c r="B89" s="38"/>
      <c r="C89" s="38"/>
      <c r="D89" s="38"/>
      <c r="E89" s="38"/>
      <c r="F89" s="38"/>
      <c r="G89" s="105"/>
      <c r="H89" s="40"/>
      <c r="I89" s="38"/>
    </row>
    <row r="90" spans="1:9">
      <c r="A90" s="8" t="str">
        <f>IF(OR(B90="",C90=""),"",IFERROR(MATCH(B90,'MASTER PRODUK'!$B$5:$B$204,0)*1000+C90,""))</f>
        <v/>
      </c>
      <c r="B90" s="38"/>
      <c r="C90" s="38"/>
      <c r="D90" s="38"/>
      <c r="E90" s="38"/>
      <c r="F90" s="38"/>
      <c r="G90" s="105"/>
      <c r="H90" s="40"/>
      <c r="I90" s="38"/>
    </row>
    <row r="91" spans="1:9">
      <c r="A91" s="8" t="str">
        <f>IF(OR(B91="",C91=""),"",IFERROR(MATCH(B91,'MASTER PRODUK'!$B$5:$B$204,0)*1000+C91,""))</f>
        <v/>
      </c>
      <c r="B91" s="38"/>
      <c r="C91" s="38"/>
      <c r="D91" s="38"/>
      <c r="E91" s="38"/>
      <c r="F91" s="38"/>
      <c r="G91" s="105"/>
      <c r="H91" s="40"/>
      <c r="I91" s="38"/>
    </row>
    <row r="92" spans="1:9">
      <c r="A92" s="8" t="str">
        <f>IF(OR(B92="",C92=""),"",IFERROR(MATCH(B92,'MASTER PRODUK'!$B$5:$B$204,0)*1000+C92,""))</f>
        <v/>
      </c>
      <c r="B92" s="38"/>
      <c r="C92" s="38"/>
      <c r="D92" s="38"/>
      <c r="E92" s="38"/>
      <c r="F92" s="38"/>
      <c r="G92" s="105"/>
      <c r="H92" s="40"/>
      <c r="I92" s="38"/>
    </row>
    <row r="93" spans="1:9">
      <c r="A93" s="8" t="str">
        <f>IF(OR(B93="",C93=""),"",IFERROR(MATCH(B93,'MASTER PRODUK'!$B$5:$B$204,0)*1000+C93,""))</f>
        <v/>
      </c>
      <c r="B93" s="38"/>
      <c r="C93" s="38"/>
      <c r="D93" s="38"/>
      <c r="E93" s="38"/>
      <c r="F93" s="38"/>
      <c r="G93" s="105"/>
      <c r="H93" s="40"/>
      <c r="I93" s="38"/>
    </row>
    <row r="94" spans="1:9">
      <c r="A94" s="8" t="str">
        <f>IF(OR(B94="",C94=""),"",IFERROR(MATCH(B94,'MASTER PRODUK'!$B$5:$B$204,0)*1000+C94,""))</f>
        <v/>
      </c>
      <c r="B94" s="38"/>
      <c r="C94" s="38"/>
      <c r="D94" s="38"/>
      <c r="E94" s="38"/>
      <c r="F94" s="38"/>
      <c r="G94" s="105"/>
      <c r="H94" s="40"/>
      <c r="I94" s="38"/>
    </row>
    <row r="95" spans="1:9">
      <c r="A95" s="8" t="str">
        <f>IF(OR(B95="",C95=""),"",IFERROR(MATCH(B95,'MASTER PRODUK'!$B$5:$B$204,0)*1000+C95,""))</f>
        <v/>
      </c>
      <c r="B95" s="38"/>
      <c r="C95" s="38"/>
      <c r="D95" s="38"/>
      <c r="E95" s="38"/>
      <c r="F95" s="38"/>
      <c r="G95" s="105"/>
      <c r="H95" s="40"/>
      <c r="I95" s="38"/>
    </row>
    <row r="96" spans="1:9">
      <c r="A96" s="8" t="str">
        <f>IF(OR(B96="",C96=""),"",IFERROR(MATCH(B96,'MASTER PRODUK'!$B$5:$B$204,0)*1000+C96,""))</f>
        <v/>
      </c>
      <c r="B96" s="38"/>
      <c r="C96" s="38"/>
      <c r="D96" s="38"/>
      <c r="E96" s="38"/>
      <c r="F96" s="38"/>
      <c r="G96" s="105"/>
      <c r="H96" s="40"/>
      <c r="I96" s="38"/>
    </row>
    <row r="97" spans="1:9">
      <c r="A97" s="8" t="str">
        <f>IF(OR(B97="",C97=""),"",IFERROR(MATCH(B97,'MASTER PRODUK'!$B$5:$B$204,0)*1000+C97,""))</f>
        <v/>
      </c>
      <c r="B97" s="38"/>
      <c r="C97" s="38"/>
      <c r="D97" s="38"/>
      <c r="E97" s="38"/>
      <c r="F97" s="38"/>
      <c r="G97" s="105"/>
      <c r="H97" s="40"/>
      <c r="I97" s="38"/>
    </row>
    <row r="98" spans="1:9">
      <c r="A98" s="8" t="str">
        <f>IF(OR(B98="",C98=""),"",IFERROR(MATCH(B98,'MASTER PRODUK'!$B$5:$B$204,0)*1000+C98,""))</f>
        <v/>
      </c>
      <c r="B98" s="38"/>
      <c r="C98" s="38"/>
      <c r="D98" s="38"/>
      <c r="E98" s="38"/>
      <c r="F98" s="38"/>
      <c r="G98" s="105"/>
      <c r="H98" s="40"/>
      <c r="I98" s="38"/>
    </row>
    <row r="99" spans="1:9">
      <c r="A99" s="8" t="str">
        <f>IF(OR(B99="",C99=""),"",IFERROR(MATCH(B99,'MASTER PRODUK'!$B$5:$B$204,0)*1000+C99,""))</f>
        <v/>
      </c>
      <c r="B99" s="38"/>
      <c r="C99" s="38"/>
      <c r="D99" s="38"/>
      <c r="E99" s="38"/>
      <c r="F99" s="38"/>
      <c r="G99" s="105"/>
      <c r="H99" s="40"/>
      <c r="I99" s="38"/>
    </row>
    <row r="100" spans="1:9">
      <c r="A100" s="8" t="str">
        <f>IF(OR(B100="",C100=""),"",IFERROR(MATCH(B100,'MASTER PRODUK'!$B$5:$B$204,0)*1000+C100,""))</f>
        <v/>
      </c>
      <c r="B100" s="38"/>
      <c r="C100" s="38"/>
      <c r="D100" s="38"/>
      <c r="E100" s="38"/>
      <c r="F100" s="38"/>
      <c r="G100" s="105"/>
      <c r="H100" s="40"/>
      <c r="I100" s="38"/>
    </row>
    <row r="101" spans="1:9">
      <c r="A101" s="8" t="str">
        <f>IF(OR(B101="",C101=""),"",IFERROR(MATCH(B101,'MASTER PRODUK'!$B$5:$B$204,0)*1000+C101,""))</f>
        <v/>
      </c>
      <c r="B101" s="38"/>
      <c r="C101" s="38"/>
      <c r="D101" s="38"/>
      <c r="E101" s="38"/>
      <c r="F101" s="38"/>
      <c r="G101" s="105"/>
      <c r="H101" s="40"/>
      <c r="I101" s="38"/>
    </row>
    <row r="102" spans="1:9">
      <c r="A102" s="8" t="str">
        <f>IF(OR(B102="",C102=""),"",IFERROR(MATCH(B102,'MASTER PRODUK'!$B$5:$B$204,0)*1000+C102,""))</f>
        <v/>
      </c>
      <c r="B102" s="38"/>
      <c r="C102" s="38"/>
      <c r="D102" s="38"/>
      <c r="E102" s="38"/>
      <c r="F102" s="38"/>
      <c r="G102" s="105"/>
      <c r="H102" s="40"/>
      <c r="I102" s="38"/>
    </row>
    <row r="103" spans="1:9">
      <c r="A103" s="8" t="str">
        <f>IF(OR(B103="",C103=""),"",IFERROR(MATCH(B103,'MASTER PRODUK'!$B$5:$B$204,0)*1000+C103,""))</f>
        <v/>
      </c>
      <c r="B103" s="38"/>
      <c r="C103" s="38"/>
      <c r="D103" s="38"/>
      <c r="E103" s="38"/>
      <c r="F103" s="38"/>
      <c r="G103" s="105"/>
      <c r="H103" s="40"/>
      <c r="I103" s="38"/>
    </row>
    <row r="104" spans="1:9">
      <c r="A104" s="8" t="str">
        <f>IF(OR(B104="",C104=""),"",IFERROR(MATCH(B104,'MASTER PRODUK'!$B$5:$B$204,0)*1000+C104,""))</f>
        <v/>
      </c>
      <c r="B104" s="38"/>
      <c r="C104" s="38"/>
      <c r="D104" s="38"/>
      <c r="E104" s="38"/>
      <c r="F104" s="38"/>
      <c r="G104" s="105"/>
      <c r="H104" s="40"/>
      <c r="I104" s="38"/>
    </row>
    <row r="105" spans="1:9">
      <c r="A105" s="8" t="str">
        <f>IF(OR(B105="",C105=""),"",IFERROR(MATCH(B105,'MASTER PRODUK'!$B$5:$B$204,0)*1000+C105,""))</f>
        <v/>
      </c>
      <c r="B105" s="38"/>
      <c r="C105" s="38"/>
      <c r="D105" s="38"/>
      <c r="E105" s="38"/>
      <c r="F105" s="38"/>
      <c r="G105" s="105"/>
      <c r="H105" s="40"/>
      <c r="I105" s="38"/>
    </row>
    <row r="106" spans="1:9">
      <c r="A106" s="8" t="str">
        <f>IF(OR(B106="",C106=""),"",IFERROR(MATCH(B106,'MASTER PRODUK'!$B$5:$B$204,0)*1000+C106,""))</f>
        <v/>
      </c>
      <c r="B106" s="38"/>
      <c r="C106" s="38"/>
      <c r="D106" s="38"/>
      <c r="E106" s="38"/>
      <c r="F106" s="38"/>
      <c r="G106" s="105"/>
      <c r="H106" s="40"/>
      <c r="I106" s="38"/>
    </row>
    <row r="107" spans="1:9">
      <c r="A107" s="8" t="str">
        <f>IF(OR(B107="",C107=""),"",IFERROR(MATCH(B107,'MASTER PRODUK'!$B$5:$B$204,0)*1000+C107,""))</f>
        <v/>
      </c>
      <c r="B107" s="38"/>
      <c r="C107" s="38"/>
      <c r="D107" s="38"/>
      <c r="E107" s="38"/>
      <c r="F107" s="38"/>
      <c r="G107" s="105"/>
      <c r="H107" s="40"/>
      <c r="I107" s="38"/>
    </row>
    <row r="108" spans="1:9">
      <c r="A108" s="8" t="str">
        <f>IF(OR(B108="",C108=""),"",IFERROR(MATCH(B108,'MASTER PRODUK'!$B$5:$B$204,0)*1000+C108,""))</f>
        <v/>
      </c>
      <c r="B108" s="38"/>
      <c r="C108" s="38"/>
      <c r="D108" s="38"/>
      <c r="E108" s="38"/>
      <c r="F108" s="38"/>
      <c r="G108" s="105"/>
      <c r="H108" s="40"/>
      <c r="I108" s="38"/>
    </row>
    <row r="109" spans="1:9">
      <c r="A109" s="8" t="str">
        <f>IF(OR(B109="",C109=""),"",IFERROR(MATCH(B109,'MASTER PRODUK'!$B$5:$B$204,0)*1000+C109,""))</f>
        <v/>
      </c>
      <c r="B109" s="38"/>
      <c r="C109" s="38"/>
      <c r="D109" s="38"/>
      <c r="E109" s="38"/>
      <c r="F109" s="38"/>
      <c r="G109" s="105"/>
      <c r="H109" s="40"/>
      <c r="I109" s="38"/>
    </row>
    <row r="110" spans="1:9">
      <c r="A110" s="8" t="str">
        <f>IF(OR(B110="",C110=""),"",IFERROR(MATCH(B110,'MASTER PRODUK'!$B$5:$B$204,0)*1000+C110,""))</f>
        <v/>
      </c>
      <c r="B110" s="38"/>
      <c r="C110" s="38"/>
      <c r="D110" s="38"/>
      <c r="E110" s="38"/>
      <c r="F110" s="38"/>
      <c r="G110" s="105"/>
      <c r="H110" s="40"/>
      <c r="I110" s="38"/>
    </row>
    <row r="111" spans="1:9">
      <c r="A111" s="8" t="str">
        <f>IF(OR(B111="",C111=""),"",IFERROR(MATCH(B111,'MASTER PRODUK'!$B$5:$B$204,0)*1000+C111,""))</f>
        <v/>
      </c>
      <c r="B111" s="38"/>
      <c r="C111" s="38"/>
      <c r="D111" s="38"/>
      <c r="E111" s="38"/>
      <c r="F111" s="38"/>
      <c r="G111" s="105"/>
      <c r="H111" s="40"/>
      <c r="I111" s="38"/>
    </row>
    <row r="112" spans="1:9">
      <c r="A112" s="8" t="str">
        <f>IF(OR(B112="",C112=""),"",IFERROR(MATCH(B112,'MASTER PRODUK'!$B$5:$B$204,0)*1000+C112,""))</f>
        <v/>
      </c>
      <c r="B112" s="38"/>
      <c r="C112" s="38"/>
      <c r="D112" s="38"/>
      <c r="E112" s="38"/>
      <c r="F112" s="38"/>
      <c r="G112" s="105"/>
      <c r="H112" s="40"/>
      <c r="I112" s="38"/>
    </row>
    <row r="113" spans="1:9">
      <c r="A113" s="8" t="str">
        <f>IF(OR(B113="",C113=""),"",IFERROR(MATCH(B113,'MASTER PRODUK'!$B$5:$B$204,0)*1000+C113,""))</f>
        <v/>
      </c>
      <c r="B113" s="38"/>
      <c r="C113" s="38"/>
      <c r="D113" s="38"/>
      <c r="E113" s="38"/>
      <c r="F113" s="38"/>
      <c r="G113" s="105"/>
      <c r="H113" s="40"/>
      <c r="I113" s="38"/>
    </row>
    <row r="114" spans="1:9">
      <c r="A114" s="8" t="str">
        <f>IF(OR(B114="",C114=""),"",IFERROR(MATCH(B114,'MASTER PRODUK'!$B$5:$B$204,0)*1000+C114,""))</f>
        <v/>
      </c>
      <c r="B114" s="38"/>
      <c r="C114" s="38"/>
      <c r="D114" s="38"/>
      <c r="E114" s="38"/>
      <c r="F114" s="38"/>
      <c r="G114" s="105"/>
      <c r="H114" s="40"/>
      <c r="I114" s="38"/>
    </row>
    <row r="115" spans="1:9">
      <c r="A115" s="8" t="str">
        <f>IF(OR(B115="",C115=""),"",IFERROR(MATCH(B115,'MASTER PRODUK'!$B$5:$B$204,0)*1000+C115,""))</f>
        <v/>
      </c>
      <c r="B115" s="38"/>
      <c r="C115" s="38"/>
      <c r="D115" s="38"/>
      <c r="E115" s="38"/>
      <c r="F115" s="38"/>
      <c r="G115" s="105"/>
      <c r="H115" s="40"/>
      <c r="I115" s="38"/>
    </row>
    <row r="116" spans="1:9">
      <c r="A116" s="8" t="str">
        <f>IF(OR(B116="",C116=""),"",IFERROR(MATCH(B116,'MASTER PRODUK'!$B$5:$B$204,0)*1000+C116,""))</f>
        <v/>
      </c>
      <c r="B116" s="38"/>
      <c r="C116" s="38"/>
      <c r="D116" s="38"/>
      <c r="E116" s="38"/>
      <c r="F116" s="38"/>
      <c r="G116" s="105"/>
      <c r="H116" s="40"/>
      <c r="I116" s="38"/>
    </row>
    <row r="117" spans="1:9">
      <c r="A117" s="8" t="str">
        <f>IF(OR(B117="",C117=""),"",IFERROR(MATCH(B117,'MASTER PRODUK'!$B$5:$B$204,0)*1000+C117,""))</f>
        <v/>
      </c>
      <c r="B117" s="38"/>
      <c r="C117" s="38"/>
      <c r="D117" s="38"/>
      <c r="E117" s="38"/>
      <c r="F117" s="38"/>
      <c r="G117" s="105"/>
      <c r="H117" s="40"/>
      <c r="I117" s="38"/>
    </row>
    <row r="118" spans="1:9">
      <c r="A118" s="8" t="str">
        <f>IF(OR(B118="",C118=""),"",IFERROR(MATCH(B118,'MASTER PRODUK'!$B$5:$B$204,0)*1000+C118,""))</f>
        <v/>
      </c>
      <c r="B118" s="38"/>
      <c r="C118" s="38"/>
      <c r="D118" s="38"/>
      <c r="E118" s="38"/>
      <c r="F118" s="38"/>
      <c r="G118" s="105"/>
      <c r="H118" s="40"/>
      <c r="I118" s="38"/>
    </row>
    <row r="119" spans="1:9">
      <c r="A119" s="8" t="str">
        <f>IF(OR(B119="",C119=""),"",IFERROR(MATCH(B119,'MASTER PRODUK'!$B$5:$B$204,0)*1000+C119,""))</f>
        <v/>
      </c>
      <c r="B119" s="38"/>
      <c r="C119" s="38"/>
      <c r="D119" s="38"/>
      <c r="E119" s="38"/>
      <c r="F119" s="38"/>
      <c r="G119" s="105"/>
      <c r="H119" s="40"/>
      <c r="I119" s="38"/>
    </row>
    <row r="120" spans="1:9">
      <c r="A120" s="8" t="str">
        <f>IF(OR(B120="",C120=""),"",IFERROR(MATCH(B120,'MASTER PRODUK'!$B$5:$B$204,0)*1000+C120,""))</f>
        <v/>
      </c>
      <c r="B120" s="38"/>
      <c r="C120" s="38"/>
      <c r="D120" s="38"/>
      <c r="E120" s="38"/>
      <c r="F120" s="38"/>
      <c r="G120" s="105"/>
      <c r="H120" s="40"/>
      <c r="I120" s="38"/>
    </row>
    <row r="121" spans="1:9">
      <c r="A121" s="8" t="str">
        <f>IF(OR(B121="",C121=""),"",IFERROR(MATCH(B121,'MASTER PRODUK'!$B$5:$B$204,0)*1000+C121,""))</f>
        <v/>
      </c>
      <c r="B121" s="38"/>
      <c r="C121" s="38"/>
      <c r="D121" s="38"/>
      <c r="E121" s="38"/>
      <c r="F121" s="38"/>
      <c r="G121" s="105"/>
      <c r="H121" s="40"/>
      <c r="I121" s="38"/>
    </row>
    <row r="122" spans="1:9">
      <c r="A122" s="8" t="str">
        <f>IF(OR(B122="",C122=""),"",IFERROR(MATCH(B122,'MASTER PRODUK'!$B$5:$B$204,0)*1000+C122,""))</f>
        <v/>
      </c>
      <c r="B122" s="38"/>
      <c r="C122" s="38"/>
      <c r="D122" s="38"/>
      <c r="E122" s="38"/>
      <c r="F122" s="38"/>
      <c r="G122" s="105"/>
      <c r="H122" s="40"/>
      <c r="I122" s="38"/>
    </row>
    <row r="123" spans="1:9">
      <c r="A123" s="8" t="str">
        <f>IF(OR(B123="",C123=""),"",IFERROR(MATCH(B123,'MASTER PRODUK'!$B$5:$B$204,0)*1000+C123,""))</f>
        <v/>
      </c>
      <c r="B123" s="38"/>
      <c r="C123" s="38"/>
      <c r="D123" s="38"/>
      <c r="E123" s="38"/>
      <c r="F123" s="38"/>
      <c r="G123" s="105"/>
      <c r="H123" s="40"/>
      <c r="I123" s="38"/>
    </row>
    <row r="124" spans="1:9">
      <c r="A124" s="8" t="str">
        <f>IF(OR(B124="",C124=""),"",IFERROR(MATCH(B124,'MASTER PRODUK'!$B$5:$B$204,0)*1000+C124,""))</f>
        <v/>
      </c>
      <c r="B124" s="38"/>
      <c r="C124" s="38"/>
      <c r="D124" s="38"/>
      <c r="E124" s="38"/>
      <c r="F124" s="38"/>
      <c r="G124" s="105"/>
      <c r="H124" s="40"/>
      <c r="I124" s="38"/>
    </row>
    <row r="125" spans="1:9">
      <c r="A125" s="8" t="str">
        <f>IF(OR(B125="",C125=""),"",IFERROR(MATCH(B125,'MASTER PRODUK'!$B$5:$B$204,0)*1000+C125,""))</f>
        <v/>
      </c>
      <c r="B125" s="38"/>
      <c r="C125" s="38"/>
      <c r="D125" s="38"/>
      <c r="E125" s="38"/>
      <c r="F125" s="38"/>
      <c r="G125" s="105"/>
      <c r="H125" s="40"/>
      <c r="I125" s="38"/>
    </row>
    <row r="126" spans="1:9">
      <c r="A126" s="8" t="str">
        <f>IF(OR(B126="",C126=""),"",IFERROR(MATCH(B126,'MASTER PRODUK'!$B$5:$B$204,0)*1000+C126,""))</f>
        <v/>
      </c>
      <c r="B126" s="38"/>
      <c r="C126" s="38"/>
      <c r="D126" s="38"/>
      <c r="E126" s="38"/>
      <c r="F126" s="38"/>
      <c r="G126" s="105"/>
      <c r="H126" s="40"/>
      <c r="I126" s="38"/>
    </row>
    <row r="127" spans="1:9">
      <c r="A127" s="8" t="str">
        <f>IF(OR(B127="",C127=""),"",IFERROR(MATCH(B127,'MASTER PRODUK'!$B$5:$B$204,0)*1000+C127,""))</f>
        <v/>
      </c>
      <c r="B127" s="38"/>
      <c r="C127" s="38"/>
      <c r="D127" s="38"/>
      <c r="E127" s="38"/>
      <c r="F127" s="38"/>
      <c r="G127" s="105"/>
      <c r="H127" s="40"/>
      <c r="I127" s="38"/>
    </row>
    <row r="128" spans="1:9">
      <c r="A128" s="8" t="str">
        <f>IF(OR(B128="",C128=""),"",IFERROR(MATCH(B128,'MASTER PRODUK'!$B$5:$B$204,0)*1000+C128,""))</f>
        <v/>
      </c>
      <c r="B128" s="38"/>
      <c r="C128" s="38"/>
      <c r="D128" s="38"/>
      <c r="E128" s="38"/>
      <c r="F128" s="38"/>
      <c r="G128" s="105"/>
      <c r="H128" s="40"/>
      <c r="I128" s="38"/>
    </row>
    <row r="129" spans="1:9">
      <c r="A129" s="8" t="str">
        <f>IF(OR(B129="",C129=""),"",IFERROR(MATCH(B129,'MASTER PRODUK'!$B$5:$B$204,0)*1000+C129,""))</f>
        <v/>
      </c>
      <c r="B129" s="38"/>
      <c r="C129" s="38"/>
      <c r="D129" s="38"/>
      <c r="E129" s="38"/>
      <c r="F129" s="38"/>
      <c r="G129" s="105"/>
      <c r="H129" s="40"/>
      <c r="I129" s="38"/>
    </row>
    <row r="130" spans="1:9">
      <c r="A130" s="8" t="str">
        <f>IF(OR(B130="",C130=""),"",IFERROR(MATCH(B130,'MASTER PRODUK'!$B$5:$B$204,0)*1000+C130,""))</f>
        <v/>
      </c>
      <c r="B130" s="38"/>
      <c r="C130" s="38"/>
      <c r="D130" s="38"/>
      <c r="E130" s="38"/>
      <c r="F130" s="38"/>
      <c r="G130" s="105"/>
      <c r="H130" s="40"/>
      <c r="I130" s="38"/>
    </row>
    <row r="131" spans="1:9">
      <c r="A131" s="8" t="str">
        <f>IF(OR(B131="",C131=""),"",IFERROR(MATCH(B131,'MASTER PRODUK'!$B$5:$B$204,0)*1000+C131,""))</f>
        <v/>
      </c>
      <c r="B131" s="38"/>
      <c r="C131" s="38"/>
      <c r="D131" s="38"/>
      <c r="E131" s="38"/>
      <c r="F131" s="38"/>
      <c r="G131" s="105"/>
      <c r="H131" s="40"/>
      <c r="I131" s="38"/>
    </row>
    <row r="132" spans="1:9">
      <c r="A132" s="8" t="str">
        <f>IF(OR(B132="",C132=""),"",IFERROR(MATCH(B132,'MASTER PRODUK'!$B$5:$B$204,0)*1000+C132,""))</f>
        <v/>
      </c>
      <c r="B132" s="38"/>
      <c r="C132" s="38"/>
      <c r="D132" s="38"/>
      <c r="E132" s="38"/>
      <c r="F132" s="38"/>
      <c r="G132" s="105"/>
      <c r="H132" s="40"/>
      <c r="I132" s="38"/>
    </row>
    <row r="133" spans="1:9">
      <c r="A133" s="8" t="str">
        <f>IF(OR(B133="",C133=""),"",IFERROR(MATCH(B133,'MASTER PRODUK'!$B$5:$B$204,0)*1000+C133,""))</f>
        <v/>
      </c>
      <c r="B133" s="38"/>
      <c r="C133" s="38"/>
      <c r="D133" s="38"/>
      <c r="E133" s="38"/>
      <c r="F133" s="38"/>
      <c r="G133" s="105"/>
      <c r="H133" s="40"/>
      <c r="I133" s="38"/>
    </row>
    <row r="134" spans="1:9">
      <c r="A134" s="8" t="str">
        <f>IF(OR(B134="",C134=""),"",IFERROR(MATCH(B134,'MASTER PRODUK'!$B$5:$B$204,0)*1000+C134,""))</f>
        <v/>
      </c>
      <c r="B134" s="38"/>
      <c r="C134" s="38"/>
      <c r="D134" s="38"/>
      <c r="E134" s="38"/>
      <c r="F134" s="38"/>
      <c r="G134" s="105"/>
      <c r="H134" s="40"/>
      <c r="I134" s="38"/>
    </row>
    <row r="135" spans="1:9">
      <c r="A135" s="8" t="str">
        <f>IF(OR(B135="",C135=""),"",IFERROR(MATCH(B135,'MASTER PRODUK'!$B$5:$B$204,0)*1000+C135,""))</f>
        <v/>
      </c>
      <c r="B135" s="38"/>
      <c r="C135" s="38"/>
      <c r="D135" s="38"/>
      <c r="E135" s="38"/>
      <c r="F135" s="38"/>
      <c r="G135" s="105"/>
      <c r="H135" s="40"/>
      <c r="I135" s="38"/>
    </row>
    <row r="136" spans="1:9">
      <c r="A136" s="8" t="str">
        <f>IF(OR(B136="",C136=""),"",IFERROR(MATCH(B136,'MASTER PRODUK'!$B$5:$B$204,0)*1000+C136,""))</f>
        <v/>
      </c>
      <c r="B136" s="38"/>
      <c r="C136" s="38"/>
      <c r="D136" s="38"/>
      <c r="E136" s="38"/>
      <c r="F136" s="38"/>
      <c r="G136" s="105"/>
      <c r="H136" s="40"/>
      <c r="I136" s="38"/>
    </row>
    <row r="137" spans="1:9">
      <c r="A137" s="8" t="str">
        <f>IF(OR(B137="",C137=""),"",IFERROR(MATCH(B137,'MASTER PRODUK'!$B$5:$B$204,0)*1000+C137,""))</f>
        <v/>
      </c>
      <c r="B137" s="38"/>
      <c r="C137" s="38"/>
      <c r="D137" s="38"/>
      <c r="E137" s="38"/>
      <c r="F137" s="38"/>
      <c r="G137" s="105"/>
      <c r="H137" s="40"/>
      <c r="I137" s="38"/>
    </row>
    <row r="138" spans="1:9">
      <c r="A138" s="8" t="str">
        <f>IF(OR(B138="",C138=""),"",IFERROR(MATCH(B138,'MASTER PRODUK'!$B$5:$B$204,0)*1000+C138,""))</f>
        <v/>
      </c>
      <c r="B138" s="38"/>
      <c r="C138" s="38"/>
      <c r="D138" s="38"/>
      <c r="E138" s="38"/>
      <c r="F138" s="38"/>
      <c r="G138" s="105"/>
      <c r="H138" s="40"/>
      <c r="I138" s="38"/>
    </row>
    <row r="139" spans="1:9">
      <c r="A139" s="8" t="str">
        <f>IF(OR(B139="",C139=""),"",IFERROR(MATCH(B139,'MASTER PRODUK'!$B$5:$B$204,0)*1000+C139,""))</f>
        <v/>
      </c>
      <c r="B139" s="38"/>
      <c r="C139" s="38"/>
      <c r="D139" s="38"/>
      <c r="E139" s="38"/>
      <c r="F139" s="38"/>
      <c r="G139" s="105"/>
      <c r="H139" s="40"/>
      <c r="I139" s="38"/>
    </row>
    <row r="140" spans="1:9">
      <c r="A140" s="8" t="str">
        <f>IF(OR(B140="",C140=""),"",IFERROR(MATCH(B140,'MASTER PRODUK'!$B$5:$B$204,0)*1000+C140,""))</f>
        <v/>
      </c>
      <c r="B140" s="38"/>
      <c r="C140" s="38"/>
      <c r="D140" s="38"/>
      <c r="E140" s="38"/>
      <c r="F140" s="38"/>
      <c r="G140" s="105"/>
      <c r="H140" s="40"/>
      <c r="I140" s="38"/>
    </row>
    <row r="141" spans="1:9">
      <c r="A141" s="8" t="str">
        <f>IF(OR(B141="",C141=""),"",IFERROR(MATCH(B141,'MASTER PRODUK'!$B$5:$B$204,0)*1000+C141,""))</f>
        <v/>
      </c>
      <c r="B141" s="38"/>
      <c r="C141" s="38"/>
      <c r="D141" s="38"/>
      <c r="E141" s="38"/>
      <c r="F141" s="38"/>
      <c r="G141" s="105"/>
      <c r="H141" s="40"/>
      <c r="I141" s="38"/>
    </row>
    <row r="142" spans="1:9">
      <c r="A142" s="8" t="str">
        <f>IF(OR(B142="",C142=""),"",IFERROR(MATCH(B142,'MASTER PRODUK'!$B$5:$B$204,0)*1000+C142,""))</f>
        <v/>
      </c>
      <c r="B142" s="38"/>
      <c r="C142" s="38"/>
      <c r="D142" s="38"/>
      <c r="E142" s="38"/>
      <c r="F142" s="38"/>
      <c r="G142" s="105"/>
      <c r="H142" s="40"/>
      <c r="I142" s="38"/>
    </row>
    <row r="143" spans="1:9">
      <c r="A143" s="8" t="str">
        <f>IF(OR(B143="",C143=""),"",IFERROR(MATCH(B143,'MASTER PRODUK'!$B$5:$B$204,0)*1000+C143,""))</f>
        <v/>
      </c>
      <c r="B143" s="38"/>
      <c r="C143" s="38"/>
      <c r="D143" s="38"/>
      <c r="E143" s="38"/>
      <c r="F143" s="38"/>
      <c r="G143" s="105"/>
      <c r="H143" s="40"/>
      <c r="I143" s="38"/>
    </row>
    <row r="144" spans="1:9">
      <c r="A144" s="8" t="str">
        <f>IF(OR(B144="",C144=""),"",IFERROR(MATCH(B144,'MASTER PRODUK'!$B$5:$B$204,0)*1000+C144,""))</f>
        <v/>
      </c>
      <c r="B144" s="38"/>
      <c r="C144" s="38"/>
      <c r="D144" s="38"/>
      <c r="E144" s="38"/>
      <c r="F144" s="38"/>
      <c r="G144" s="105"/>
      <c r="H144" s="40"/>
      <c r="I144" s="38"/>
    </row>
    <row r="145" spans="1:9">
      <c r="A145" s="8" t="str">
        <f>IF(OR(B145="",C145=""),"",IFERROR(MATCH(B145,'MASTER PRODUK'!$B$5:$B$204,0)*1000+C145,""))</f>
        <v/>
      </c>
      <c r="B145" s="38"/>
      <c r="C145" s="38"/>
      <c r="D145" s="38"/>
      <c r="E145" s="38"/>
      <c r="F145" s="38"/>
      <c r="G145" s="105"/>
      <c r="H145" s="40"/>
      <c r="I145" s="38"/>
    </row>
    <row r="146" spans="1:9">
      <c r="A146" s="8" t="str">
        <f>IF(OR(B146="",C146=""),"",IFERROR(MATCH(B146,'MASTER PRODUK'!$B$5:$B$204,0)*1000+C146,""))</f>
        <v/>
      </c>
      <c r="B146" s="38"/>
      <c r="C146" s="38"/>
      <c r="D146" s="38"/>
      <c r="E146" s="38"/>
      <c r="F146" s="38"/>
      <c r="G146" s="105"/>
      <c r="H146" s="40"/>
      <c r="I146" s="38"/>
    </row>
    <row r="147" spans="1:9">
      <c r="A147" s="8" t="str">
        <f>IF(OR(B147="",C147=""),"",IFERROR(MATCH(B147,'MASTER PRODUK'!$B$5:$B$204,0)*1000+C147,""))</f>
        <v/>
      </c>
      <c r="B147" s="38"/>
      <c r="C147" s="38"/>
      <c r="D147" s="38"/>
      <c r="E147" s="38"/>
      <c r="F147" s="38"/>
      <c r="G147" s="105"/>
      <c r="H147" s="40"/>
      <c r="I147" s="38"/>
    </row>
    <row r="148" spans="1:9">
      <c r="A148" s="8" t="str">
        <f>IF(OR(B148="",C148=""),"",IFERROR(MATCH(B148,'MASTER PRODUK'!$B$5:$B$204,0)*1000+C148,""))</f>
        <v/>
      </c>
      <c r="B148" s="38"/>
      <c r="C148" s="38"/>
      <c r="D148" s="38"/>
      <c r="E148" s="38"/>
      <c r="F148" s="38"/>
      <c r="G148" s="105"/>
      <c r="H148" s="40"/>
      <c r="I148" s="38"/>
    </row>
    <row r="149" spans="1:9">
      <c r="A149" s="8" t="str">
        <f>IF(OR(B149="",C149=""),"",IFERROR(MATCH(B149,'MASTER PRODUK'!$B$5:$B$204,0)*1000+C149,""))</f>
        <v/>
      </c>
      <c r="B149" s="38"/>
      <c r="C149" s="38"/>
      <c r="D149" s="38"/>
      <c r="E149" s="38"/>
      <c r="F149" s="38"/>
      <c r="G149" s="105"/>
      <c r="H149" s="40"/>
      <c r="I149" s="38"/>
    </row>
    <row r="150" spans="1:9">
      <c r="A150" s="8" t="str">
        <f>IF(OR(B150="",C150=""),"",IFERROR(MATCH(B150,'MASTER PRODUK'!$B$5:$B$204,0)*1000+C150,""))</f>
        <v/>
      </c>
      <c r="B150" s="38"/>
      <c r="C150" s="38"/>
      <c r="D150" s="38"/>
      <c r="E150" s="38"/>
      <c r="F150" s="38"/>
      <c r="G150" s="105"/>
      <c r="H150" s="40"/>
      <c r="I150" s="38"/>
    </row>
    <row r="151" spans="1:9">
      <c r="A151" s="8" t="str">
        <f>IF(OR(B151="",C151=""),"",IFERROR(MATCH(B151,'MASTER PRODUK'!$B$5:$B$204,0)*1000+C151,""))</f>
        <v/>
      </c>
      <c r="B151" s="38"/>
      <c r="C151" s="38"/>
      <c r="D151" s="38"/>
      <c r="E151" s="38"/>
      <c r="F151" s="38"/>
      <c r="G151" s="105"/>
      <c r="H151" s="40"/>
      <c r="I151" s="38"/>
    </row>
    <row r="152" spans="1:9">
      <c r="A152" s="8" t="str">
        <f>IF(OR(B152="",C152=""),"",IFERROR(MATCH(B152,'MASTER PRODUK'!$B$5:$B$204,0)*1000+C152,""))</f>
        <v/>
      </c>
      <c r="B152" s="38"/>
      <c r="C152" s="38"/>
      <c r="D152" s="38"/>
      <c r="E152" s="38"/>
      <c r="F152" s="38"/>
      <c r="G152" s="105"/>
      <c r="H152" s="40"/>
      <c r="I152" s="38"/>
    </row>
    <row r="153" spans="1:9">
      <c r="A153" s="8" t="str">
        <f>IF(OR(B153="",C153=""),"",IFERROR(MATCH(B153,'MASTER PRODUK'!$B$5:$B$204,0)*1000+C153,""))</f>
        <v/>
      </c>
      <c r="B153" s="38"/>
      <c r="C153" s="38"/>
      <c r="D153" s="38"/>
      <c r="E153" s="38"/>
      <c r="F153" s="38"/>
      <c r="G153" s="105"/>
      <c r="H153" s="40"/>
      <c r="I153" s="38"/>
    </row>
    <row r="154" spans="1:9">
      <c r="A154" s="8" t="str">
        <f>IF(OR(B154="",C154=""),"",IFERROR(MATCH(B154,'MASTER PRODUK'!$B$5:$B$204,0)*1000+C154,""))</f>
        <v/>
      </c>
      <c r="B154" s="38"/>
      <c r="C154" s="38"/>
      <c r="D154" s="38"/>
      <c r="E154" s="38"/>
      <c r="F154" s="38"/>
      <c r="G154" s="105"/>
      <c r="H154" s="40"/>
      <c r="I154" s="38"/>
    </row>
    <row r="155" spans="1:9">
      <c r="A155" s="8" t="str">
        <f>IF(OR(B155="",C155=""),"",IFERROR(MATCH(B155,'MASTER PRODUK'!$B$5:$B$204,0)*1000+C155,""))</f>
        <v/>
      </c>
      <c r="B155" s="38"/>
      <c r="C155" s="38"/>
      <c r="D155" s="38"/>
      <c r="E155" s="38"/>
      <c r="F155" s="38"/>
      <c r="G155" s="105"/>
      <c r="H155" s="40"/>
      <c r="I155" s="38"/>
    </row>
    <row r="156" spans="1:9">
      <c r="A156" s="8" t="str">
        <f>IF(OR(B156="",C156=""),"",IFERROR(MATCH(B156,'MASTER PRODUK'!$B$5:$B$204,0)*1000+C156,""))</f>
        <v/>
      </c>
      <c r="B156" s="38"/>
      <c r="C156" s="38"/>
      <c r="D156" s="38"/>
      <c r="E156" s="38"/>
      <c r="F156" s="38"/>
      <c r="G156" s="105"/>
      <c r="H156" s="40"/>
      <c r="I156" s="38"/>
    </row>
    <row r="157" spans="1:9">
      <c r="A157" s="8" t="str">
        <f>IF(OR(B157="",C157=""),"",IFERROR(MATCH(B157,'MASTER PRODUK'!$B$5:$B$204,0)*1000+C157,""))</f>
        <v/>
      </c>
      <c r="B157" s="38"/>
      <c r="C157" s="38"/>
      <c r="D157" s="38"/>
      <c r="E157" s="38"/>
      <c r="F157" s="38"/>
      <c r="G157" s="105"/>
      <c r="H157" s="40"/>
      <c r="I157" s="38"/>
    </row>
    <row r="158" spans="1:9">
      <c r="A158" s="8" t="str">
        <f>IF(OR(B158="",C158=""),"",IFERROR(MATCH(B158,'MASTER PRODUK'!$B$5:$B$204,0)*1000+C158,""))</f>
        <v/>
      </c>
      <c r="B158" s="38"/>
      <c r="C158" s="38"/>
      <c r="D158" s="38"/>
      <c r="E158" s="38"/>
      <c r="F158" s="38"/>
      <c r="G158" s="105"/>
      <c r="H158" s="40"/>
      <c r="I158" s="38"/>
    </row>
    <row r="159" spans="1:9">
      <c r="A159" s="8" t="str">
        <f>IF(OR(B159="",C159=""),"",IFERROR(MATCH(B159,'MASTER PRODUK'!$B$5:$B$204,0)*1000+C159,""))</f>
        <v/>
      </c>
      <c r="B159" s="38"/>
      <c r="C159" s="38"/>
      <c r="D159" s="38"/>
      <c r="E159" s="38"/>
      <c r="F159" s="38"/>
      <c r="G159" s="105"/>
      <c r="H159" s="40"/>
      <c r="I159" s="38"/>
    </row>
    <row r="160" spans="1:9">
      <c r="A160" s="8" t="str">
        <f>IF(OR(B160="",C160=""),"",IFERROR(MATCH(B160,'MASTER PRODUK'!$B$5:$B$204,0)*1000+C160,""))</f>
        <v/>
      </c>
      <c r="B160" s="38"/>
      <c r="C160" s="38"/>
      <c r="D160" s="38"/>
      <c r="E160" s="38"/>
      <c r="F160" s="38"/>
      <c r="G160" s="105"/>
      <c r="H160" s="40"/>
      <c r="I160" s="38"/>
    </row>
    <row r="161" spans="1:9">
      <c r="A161" s="8" t="str">
        <f>IF(OR(B161="",C161=""),"",IFERROR(MATCH(B161,'MASTER PRODUK'!$B$5:$B$204,0)*1000+C161,""))</f>
        <v/>
      </c>
      <c r="B161" s="38"/>
      <c r="C161" s="38"/>
      <c r="D161" s="38"/>
      <c r="E161" s="38"/>
      <c r="F161" s="38"/>
      <c r="G161" s="105"/>
      <c r="H161" s="40"/>
      <c r="I161" s="38"/>
    </row>
    <row r="162" spans="1:9">
      <c r="A162" s="8" t="str">
        <f>IF(OR(B162="",C162=""),"",IFERROR(MATCH(B162,'MASTER PRODUK'!$B$5:$B$204,0)*1000+C162,""))</f>
        <v/>
      </c>
      <c r="B162" s="38"/>
      <c r="C162" s="38"/>
      <c r="D162" s="38"/>
      <c r="E162" s="38"/>
      <c r="F162" s="38"/>
      <c r="G162" s="105"/>
      <c r="H162" s="40"/>
      <c r="I162" s="38"/>
    </row>
    <row r="163" spans="1:9">
      <c r="A163" s="8" t="str">
        <f>IF(OR(B163="",C163=""),"",IFERROR(MATCH(B163,'MASTER PRODUK'!$B$5:$B$204,0)*1000+C163,""))</f>
        <v/>
      </c>
      <c r="B163" s="38"/>
      <c r="C163" s="38"/>
      <c r="D163" s="38"/>
      <c r="E163" s="38"/>
      <c r="F163" s="38"/>
      <c r="G163" s="105"/>
      <c r="H163" s="40"/>
      <c r="I163" s="38"/>
    </row>
    <row r="164" spans="1:9">
      <c r="A164" s="8" t="str">
        <f>IF(OR(B164="",C164=""),"",IFERROR(MATCH(B164,'MASTER PRODUK'!$B$5:$B$204,0)*1000+C164,""))</f>
        <v/>
      </c>
      <c r="B164" s="38"/>
      <c r="C164" s="38"/>
      <c r="D164" s="38"/>
      <c r="E164" s="38"/>
      <c r="F164" s="38"/>
      <c r="G164" s="105"/>
      <c r="H164" s="40"/>
      <c r="I164" s="38"/>
    </row>
    <row r="165" spans="1:9">
      <c r="A165" s="8" t="str">
        <f>IF(OR(B165="",C165=""),"",IFERROR(MATCH(B165,'MASTER PRODUK'!$B$5:$B$204,0)*1000+C165,""))</f>
        <v/>
      </c>
      <c r="B165" s="38"/>
      <c r="C165" s="38"/>
      <c r="D165" s="38"/>
      <c r="E165" s="38"/>
      <c r="F165" s="38"/>
      <c r="G165" s="105"/>
      <c r="H165" s="40"/>
      <c r="I165" s="38"/>
    </row>
    <row r="166" spans="1:9">
      <c r="A166" s="8" t="str">
        <f>IF(OR(B166="",C166=""),"",IFERROR(MATCH(B166,'MASTER PRODUK'!$B$5:$B$204,0)*1000+C166,""))</f>
        <v/>
      </c>
      <c r="B166" s="38"/>
      <c r="C166" s="38"/>
      <c r="D166" s="38"/>
      <c r="E166" s="38"/>
      <c r="F166" s="38"/>
      <c r="G166" s="105"/>
      <c r="H166" s="40"/>
      <c r="I166" s="38"/>
    </row>
    <row r="167" spans="1:9">
      <c r="A167" s="8" t="str">
        <f>IF(OR(B167="",C167=""),"",IFERROR(MATCH(B167,'MASTER PRODUK'!$B$5:$B$204,0)*1000+C167,""))</f>
        <v/>
      </c>
      <c r="B167" s="38"/>
      <c r="C167" s="38"/>
      <c r="D167" s="38"/>
      <c r="E167" s="38"/>
      <c r="F167" s="38"/>
      <c r="G167" s="105"/>
      <c r="H167" s="40"/>
      <c r="I167" s="38"/>
    </row>
    <row r="168" spans="1:9">
      <c r="A168" s="8" t="str">
        <f>IF(OR(B168="",C168=""),"",IFERROR(MATCH(B168,'MASTER PRODUK'!$B$5:$B$204,0)*1000+C168,""))</f>
        <v/>
      </c>
      <c r="B168" s="38"/>
      <c r="C168" s="38"/>
      <c r="D168" s="38"/>
      <c r="E168" s="38"/>
      <c r="F168" s="38"/>
      <c r="G168" s="105"/>
      <c r="H168" s="40"/>
      <c r="I168" s="38"/>
    </row>
    <row r="169" spans="1:9">
      <c r="A169" s="8" t="str">
        <f>IF(OR(B169="",C169=""),"",IFERROR(MATCH(B169,'MASTER PRODUK'!$B$5:$B$204,0)*1000+C169,""))</f>
        <v/>
      </c>
      <c r="B169" s="38"/>
      <c r="C169" s="38"/>
      <c r="D169" s="38"/>
      <c r="E169" s="38"/>
      <c r="F169" s="38"/>
      <c r="G169" s="105"/>
      <c r="H169" s="40"/>
      <c r="I169" s="38"/>
    </row>
    <row r="170" spans="1:9">
      <c r="A170" s="8" t="str">
        <f>IF(OR(B170="",C170=""),"",IFERROR(MATCH(B170,'MASTER PRODUK'!$B$5:$B$204,0)*1000+C170,""))</f>
        <v/>
      </c>
      <c r="B170" s="38"/>
      <c r="C170" s="38"/>
      <c r="D170" s="38"/>
      <c r="E170" s="38"/>
      <c r="F170" s="38"/>
      <c r="G170" s="105"/>
      <c r="H170" s="40"/>
      <c r="I170" s="38"/>
    </row>
    <row r="171" spans="1:9">
      <c r="A171" s="8" t="str">
        <f>IF(OR(B171="",C171=""),"",IFERROR(MATCH(B171,'MASTER PRODUK'!$B$5:$B$204,0)*1000+C171,""))</f>
        <v/>
      </c>
      <c r="B171" s="38"/>
      <c r="C171" s="38"/>
      <c r="D171" s="38"/>
      <c r="E171" s="38"/>
      <c r="F171" s="38"/>
      <c r="G171" s="105"/>
      <c r="H171" s="40"/>
      <c r="I171" s="38"/>
    </row>
    <row r="172" spans="1:9">
      <c r="A172" s="8" t="str">
        <f>IF(OR(B172="",C172=""),"",IFERROR(MATCH(B172,'MASTER PRODUK'!$B$5:$B$204,0)*1000+C172,""))</f>
        <v/>
      </c>
      <c r="B172" s="38"/>
      <c r="C172" s="38"/>
      <c r="D172" s="38"/>
      <c r="E172" s="38"/>
      <c r="F172" s="38"/>
      <c r="G172" s="105"/>
      <c r="H172" s="40"/>
      <c r="I172" s="38"/>
    </row>
    <row r="173" spans="1:9">
      <c r="A173" s="8" t="str">
        <f>IF(OR(B173="",C173=""),"",IFERROR(MATCH(B173,'MASTER PRODUK'!$B$5:$B$204,0)*1000+C173,""))</f>
        <v/>
      </c>
      <c r="B173" s="38"/>
      <c r="C173" s="38"/>
      <c r="D173" s="38"/>
      <c r="E173" s="38"/>
      <c r="F173" s="38"/>
      <c r="G173" s="105"/>
      <c r="H173" s="40"/>
      <c r="I173" s="38"/>
    </row>
    <row r="174" spans="1:9">
      <c r="A174" s="8" t="str">
        <f>IF(OR(B174="",C174=""),"",IFERROR(MATCH(B174,'MASTER PRODUK'!$B$5:$B$204,0)*1000+C174,""))</f>
        <v/>
      </c>
      <c r="B174" s="38"/>
      <c r="C174" s="38"/>
      <c r="D174" s="38"/>
      <c r="E174" s="38"/>
      <c r="F174" s="38"/>
      <c r="G174" s="105"/>
      <c r="H174" s="40"/>
      <c r="I174" s="38"/>
    </row>
    <row r="175" spans="1:9">
      <c r="A175" s="8" t="str">
        <f>IF(OR(B175="",C175=""),"",IFERROR(MATCH(B175,'MASTER PRODUK'!$B$5:$B$204,0)*1000+C175,""))</f>
        <v/>
      </c>
      <c r="B175" s="38"/>
      <c r="C175" s="38"/>
      <c r="D175" s="38"/>
      <c r="E175" s="38"/>
      <c r="F175" s="38"/>
      <c r="G175" s="105"/>
      <c r="H175" s="40"/>
      <c r="I175" s="38"/>
    </row>
    <row r="176" spans="1:9">
      <c r="A176" s="8" t="str">
        <f>IF(OR(B176="",C176=""),"",IFERROR(MATCH(B176,'MASTER PRODUK'!$B$5:$B$204,0)*1000+C176,""))</f>
        <v/>
      </c>
      <c r="B176" s="38"/>
      <c r="C176" s="38"/>
      <c r="D176" s="38"/>
      <c r="E176" s="38"/>
      <c r="F176" s="38"/>
      <c r="G176" s="105"/>
      <c r="H176" s="40"/>
      <c r="I176" s="38"/>
    </row>
    <row r="177" spans="1:9">
      <c r="A177" s="8" t="str">
        <f>IF(OR(B177="",C177=""),"",IFERROR(MATCH(B177,'MASTER PRODUK'!$B$5:$B$204,0)*1000+C177,""))</f>
        <v/>
      </c>
      <c r="B177" s="38"/>
      <c r="C177" s="38"/>
      <c r="D177" s="38"/>
      <c r="E177" s="38"/>
      <c r="F177" s="38"/>
      <c r="G177" s="105"/>
      <c r="H177" s="40"/>
      <c r="I177" s="38"/>
    </row>
    <row r="178" spans="1:9">
      <c r="A178" s="8" t="str">
        <f>IF(OR(B178="",C178=""),"",IFERROR(MATCH(B178,'MASTER PRODUK'!$B$5:$B$204,0)*1000+C178,""))</f>
        <v/>
      </c>
      <c r="B178" s="38"/>
      <c r="C178" s="38"/>
      <c r="D178" s="38"/>
      <c r="E178" s="38"/>
      <c r="F178" s="38"/>
      <c r="G178" s="105"/>
      <c r="H178" s="40"/>
      <c r="I178" s="38"/>
    </row>
    <row r="179" spans="1:9">
      <c r="A179" s="8" t="str">
        <f>IF(OR(B179="",C179=""),"",IFERROR(MATCH(B179,'MASTER PRODUK'!$B$5:$B$204,0)*1000+C179,""))</f>
        <v/>
      </c>
      <c r="B179" s="38"/>
      <c r="C179" s="38"/>
      <c r="D179" s="38"/>
      <c r="E179" s="38"/>
      <c r="F179" s="38"/>
      <c r="G179" s="105"/>
      <c r="H179" s="40"/>
      <c r="I179" s="38"/>
    </row>
    <row r="180" spans="1:9">
      <c r="A180" s="8" t="str">
        <f>IF(OR(B180="",C180=""),"",IFERROR(MATCH(B180,'MASTER PRODUK'!$B$5:$B$204,0)*1000+C180,""))</f>
        <v/>
      </c>
      <c r="B180" s="38"/>
      <c r="C180" s="38"/>
      <c r="D180" s="38"/>
      <c r="E180" s="38"/>
      <c r="F180" s="38"/>
      <c r="G180" s="105"/>
      <c r="H180" s="40"/>
      <c r="I180" s="38"/>
    </row>
    <row r="181" spans="1:9">
      <c r="A181" s="8" t="str">
        <f>IF(OR(B181="",C181=""),"",IFERROR(MATCH(B181,'MASTER PRODUK'!$B$5:$B$204,0)*1000+C181,""))</f>
        <v/>
      </c>
      <c r="B181" s="38"/>
      <c r="C181" s="38"/>
      <c r="D181" s="38"/>
      <c r="E181" s="38"/>
      <c r="F181" s="38"/>
      <c r="G181" s="105"/>
      <c r="H181" s="40"/>
      <c r="I181" s="38"/>
    </row>
    <row r="182" spans="1:9">
      <c r="A182" s="8" t="str">
        <f>IF(OR(B182="",C182=""),"",IFERROR(MATCH(B182,'MASTER PRODUK'!$B$5:$B$204,0)*1000+C182,""))</f>
        <v/>
      </c>
      <c r="B182" s="38"/>
      <c r="C182" s="38"/>
      <c r="D182" s="38"/>
      <c r="E182" s="38"/>
      <c r="F182" s="38"/>
      <c r="G182" s="105"/>
      <c r="H182" s="40"/>
      <c r="I182" s="38"/>
    </row>
    <row r="183" spans="1:9">
      <c r="A183" s="8" t="str">
        <f>IF(OR(B183="",C183=""),"",IFERROR(MATCH(B183,'MASTER PRODUK'!$B$5:$B$204,0)*1000+C183,""))</f>
        <v/>
      </c>
      <c r="B183" s="38"/>
      <c r="C183" s="38"/>
      <c r="D183" s="38"/>
      <c r="E183" s="38"/>
      <c r="F183" s="38"/>
      <c r="G183" s="105"/>
      <c r="H183" s="40"/>
      <c r="I183" s="38"/>
    </row>
    <row r="184" spans="1:9">
      <c r="A184" s="8" t="str">
        <f>IF(OR(B184="",C184=""),"",IFERROR(MATCH(B184,'MASTER PRODUK'!$B$5:$B$204,0)*1000+C184,""))</f>
        <v/>
      </c>
      <c r="B184" s="38"/>
      <c r="C184" s="38"/>
      <c r="D184" s="38"/>
      <c r="E184" s="38"/>
      <c r="F184" s="38"/>
      <c r="G184" s="105"/>
      <c r="H184" s="40"/>
      <c r="I184" s="38"/>
    </row>
    <row r="185" spans="1:9">
      <c r="A185" s="8" t="str">
        <f>IF(OR(B185="",C185=""),"",IFERROR(MATCH(B185,'MASTER PRODUK'!$B$5:$B$204,0)*1000+C185,""))</f>
        <v/>
      </c>
      <c r="B185" s="38"/>
      <c r="C185" s="38"/>
      <c r="D185" s="38"/>
      <c r="E185" s="38"/>
      <c r="F185" s="38"/>
      <c r="G185" s="105"/>
      <c r="H185" s="40"/>
      <c r="I185" s="38"/>
    </row>
    <row r="186" spans="1:9">
      <c r="A186" s="8" t="str">
        <f>IF(OR(B186="",C186=""),"",IFERROR(MATCH(B186,'MASTER PRODUK'!$B$5:$B$204,0)*1000+C186,""))</f>
        <v/>
      </c>
      <c r="B186" s="38"/>
      <c r="C186" s="38"/>
      <c r="D186" s="38"/>
      <c r="E186" s="38"/>
      <c r="F186" s="38"/>
      <c r="G186" s="105"/>
      <c r="H186" s="40"/>
      <c r="I186" s="38"/>
    </row>
    <row r="187" spans="1:9">
      <c r="A187" s="8" t="str">
        <f>IF(OR(B187="",C187=""),"",IFERROR(MATCH(B187,'MASTER PRODUK'!$B$5:$B$204,0)*1000+C187,""))</f>
        <v/>
      </c>
      <c r="B187" s="38"/>
      <c r="C187" s="38"/>
      <c r="D187" s="38"/>
      <c r="E187" s="38"/>
      <c r="F187" s="38"/>
      <c r="G187" s="105"/>
      <c r="H187" s="40"/>
      <c r="I187" s="38"/>
    </row>
    <row r="188" spans="1:9">
      <c r="A188" s="8" t="str">
        <f>IF(OR(B188="",C188=""),"",IFERROR(MATCH(B188,'MASTER PRODUK'!$B$5:$B$204,0)*1000+C188,""))</f>
        <v/>
      </c>
      <c r="B188" s="38"/>
      <c r="C188" s="38"/>
      <c r="D188" s="38"/>
      <c r="E188" s="38"/>
      <c r="F188" s="38"/>
      <c r="G188" s="105"/>
      <c r="H188" s="40"/>
      <c r="I188" s="38"/>
    </row>
    <row r="189" spans="1:9">
      <c r="A189" s="8" t="str">
        <f>IF(OR(B189="",C189=""),"",IFERROR(MATCH(B189,'MASTER PRODUK'!$B$5:$B$204,0)*1000+C189,""))</f>
        <v/>
      </c>
      <c r="B189" s="38"/>
      <c r="C189" s="38"/>
      <c r="D189" s="38"/>
      <c r="E189" s="38"/>
      <c r="F189" s="38"/>
      <c r="G189" s="105"/>
      <c r="H189" s="40"/>
      <c r="I189" s="38"/>
    </row>
    <row r="190" spans="1:9">
      <c r="A190" s="8" t="str">
        <f>IF(OR(B190="",C190=""),"",IFERROR(MATCH(B190,'MASTER PRODUK'!$B$5:$B$204,0)*1000+C190,""))</f>
        <v/>
      </c>
      <c r="B190" s="38"/>
      <c r="C190" s="38"/>
      <c r="D190" s="38"/>
      <c r="E190" s="38"/>
      <c r="F190" s="38"/>
      <c r="G190" s="105"/>
      <c r="H190" s="40"/>
      <c r="I190" s="38"/>
    </row>
    <row r="191" spans="1:9">
      <c r="A191" s="8" t="str">
        <f>IF(OR(B191="",C191=""),"",IFERROR(MATCH(B191,'MASTER PRODUK'!$B$5:$B$204,0)*1000+C191,""))</f>
        <v/>
      </c>
      <c r="B191" s="38"/>
      <c r="C191" s="38"/>
      <c r="D191" s="38"/>
      <c r="E191" s="38"/>
      <c r="F191" s="38"/>
      <c r="G191" s="105"/>
      <c r="H191" s="40"/>
      <c r="I191" s="38"/>
    </row>
    <row r="192" spans="1:9">
      <c r="A192" s="8" t="str">
        <f>IF(OR(B192="",C192=""),"",IFERROR(MATCH(B192,'MASTER PRODUK'!$B$5:$B$204,0)*1000+C192,""))</f>
        <v/>
      </c>
      <c r="B192" s="38"/>
      <c r="C192" s="38"/>
      <c r="D192" s="38"/>
      <c r="E192" s="38"/>
      <c r="F192" s="38"/>
      <c r="G192" s="105"/>
      <c r="H192" s="40"/>
      <c r="I192" s="38"/>
    </row>
    <row r="193" spans="1:9">
      <c r="A193" s="8" t="str">
        <f>IF(OR(B193="",C193=""),"",IFERROR(MATCH(B193,'MASTER PRODUK'!$B$5:$B$204,0)*1000+C193,""))</f>
        <v/>
      </c>
      <c r="B193" s="38"/>
      <c r="C193" s="38"/>
      <c r="D193" s="38"/>
      <c r="E193" s="38"/>
      <c r="F193" s="38"/>
      <c r="G193" s="105"/>
      <c r="H193" s="40"/>
      <c r="I193" s="38"/>
    </row>
    <row r="194" spans="1:9">
      <c r="A194" s="8" t="str">
        <f>IF(OR(B194="",C194=""),"",IFERROR(MATCH(B194,'MASTER PRODUK'!$B$5:$B$204,0)*1000+C194,""))</f>
        <v/>
      </c>
      <c r="B194" s="38"/>
      <c r="C194" s="38"/>
      <c r="D194" s="38"/>
      <c r="E194" s="38"/>
      <c r="F194" s="38"/>
      <c r="G194" s="105"/>
      <c r="H194" s="40"/>
      <c r="I194" s="38"/>
    </row>
    <row r="195" spans="1:9">
      <c r="A195" s="8" t="str">
        <f>IF(OR(B195="",C195=""),"",IFERROR(MATCH(B195,'MASTER PRODUK'!$B$5:$B$204,0)*1000+C195,""))</f>
        <v/>
      </c>
      <c r="B195" s="38"/>
      <c r="C195" s="38"/>
      <c r="D195" s="38"/>
      <c r="E195" s="38"/>
      <c r="F195" s="38"/>
      <c r="G195" s="105"/>
      <c r="H195" s="40"/>
      <c r="I195" s="38"/>
    </row>
    <row r="196" spans="1:9">
      <c r="A196" s="8" t="str">
        <f>IF(OR(B196="",C196=""),"",IFERROR(MATCH(B196,'MASTER PRODUK'!$B$5:$B$204,0)*1000+C196,""))</f>
        <v/>
      </c>
      <c r="B196" s="38"/>
      <c r="C196" s="38"/>
      <c r="D196" s="38"/>
      <c r="E196" s="38"/>
      <c r="F196" s="38"/>
      <c r="G196" s="105"/>
      <c r="H196" s="40"/>
      <c r="I196" s="38"/>
    </row>
    <row r="197" spans="1:9">
      <c r="A197" s="8" t="str">
        <f>IF(OR(B197="",C197=""),"",IFERROR(MATCH(B197,'MASTER PRODUK'!$B$5:$B$204,0)*1000+C197,""))</f>
        <v/>
      </c>
      <c r="B197" s="38"/>
      <c r="C197" s="38"/>
      <c r="D197" s="38"/>
      <c r="E197" s="38"/>
      <c r="F197" s="38"/>
      <c r="G197" s="105"/>
      <c r="H197" s="40"/>
      <c r="I197" s="38"/>
    </row>
    <row r="198" spans="1:9">
      <c r="A198" s="8" t="str">
        <f>IF(OR(B198="",C198=""),"",IFERROR(MATCH(B198,'MASTER PRODUK'!$B$5:$B$204,0)*1000+C198,""))</f>
        <v/>
      </c>
      <c r="B198" s="38"/>
      <c r="C198" s="38"/>
      <c r="D198" s="38"/>
      <c r="E198" s="38"/>
      <c r="F198" s="38"/>
      <c r="G198" s="105"/>
      <c r="H198" s="40"/>
      <c r="I198" s="38"/>
    </row>
    <row r="199" spans="1:9">
      <c r="A199" s="8" t="str">
        <f>IF(OR(B199="",C199=""),"",IFERROR(MATCH(B199,'MASTER PRODUK'!$B$5:$B$204,0)*1000+C199,""))</f>
        <v/>
      </c>
      <c r="B199" s="38"/>
      <c r="C199" s="38"/>
      <c r="D199" s="38"/>
      <c r="E199" s="38"/>
      <c r="F199" s="38"/>
      <c r="G199" s="105"/>
      <c r="H199" s="40"/>
      <c r="I199" s="38"/>
    </row>
    <row r="200" spans="1:9">
      <c r="A200" s="8" t="str">
        <f>IF(OR(B200="",C200=""),"",IFERROR(MATCH(B200,'MASTER PRODUK'!$B$5:$B$204,0)*1000+C200,""))</f>
        <v/>
      </c>
      <c r="B200" s="38"/>
      <c r="C200" s="38"/>
      <c r="D200" s="38"/>
      <c r="E200" s="38"/>
      <c r="F200" s="38"/>
      <c r="G200" s="105"/>
      <c r="H200" s="40"/>
      <c r="I200" s="38"/>
    </row>
    <row r="201" spans="1:9">
      <c r="A201" s="8" t="str">
        <f>IF(OR(B201="",C201=""),"",IFERROR(MATCH(B201,'MASTER PRODUK'!$B$5:$B$204,0)*1000+C201,""))</f>
        <v/>
      </c>
      <c r="B201" s="38"/>
      <c r="C201" s="38"/>
      <c r="D201" s="38"/>
      <c r="E201" s="38"/>
      <c r="F201" s="38"/>
      <c r="G201" s="105"/>
      <c r="H201" s="40"/>
      <c r="I201" s="38"/>
    </row>
    <row r="202" spans="1:9">
      <c r="A202" s="8" t="str">
        <f>IF(OR(B202="",C202=""),"",IFERROR(MATCH(B202,'MASTER PRODUK'!$B$5:$B$204,0)*1000+C202,""))</f>
        <v/>
      </c>
      <c r="B202" s="38"/>
      <c r="C202" s="38"/>
      <c r="D202" s="38"/>
      <c r="E202" s="38"/>
      <c r="F202" s="38"/>
      <c r="G202" s="105"/>
      <c r="H202" s="40"/>
      <c r="I202" s="38"/>
    </row>
    <row r="203" spans="1:9">
      <c r="A203" s="8" t="str">
        <f>IF(OR(B203="",C203=""),"",IFERROR(MATCH(B203,'MASTER PRODUK'!$B$5:$B$204,0)*1000+C203,""))</f>
        <v/>
      </c>
      <c r="B203" s="38"/>
      <c r="C203" s="38"/>
      <c r="D203" s="38"/>
      <c r="E203" s="38"/>
      <c r="F203" s="38"/>
      <c r="G203" s="105"/>
      <c r="H203" s="40"/>
      <c r="I203" s="38"/>
    </row>
    <row r="204" spans="1:9">
      <c r="A204" s="8" t="str">
        <f>IF(OR(B204="",C204=""),"",IFERROR(MATCH(B204,'MASTER PRODUK'!$B$5:$B$204,0)*1000+C204,""))</f>
        <v/>
      </c>
      <c r="B204" s="38"/>
      <c r="C204" s="38"/>
      <c r="D204" s="38"/>
      <c r="E204" s="38"/>
      <c r="F204" s="38"/>
      <c r="G204" s="105"/>
      <c r="H204" s="40"/>
      <c r="I204" s="38"/>
    </row>
    <row r="205" spans="1:9">
      <c r="A205" s="8" t="str">
        <f>IF(OR(B205="",C205=""),"",IFERROR(MATCH(B205,'MASTER PRODUK'!$B$5:$B$204,0)*1000+C205,""))</f>
        <v/>
      </c>
      <c r="B205" s="38"/>
      <c r="C205" s="38"/>
      <c r="D205" s="38"/>
      <c r="E205" s="38"/>
      <c r="F205" s="38"/>
      <c r="G205" s="105"/>
      <c r="H205" s="40"/>
      <c r="I205" s="38"/>
    </row>
    <row r="206" spans="1:9">
      <c r="A206" s="8" t="str">
        <f>IF(OR(B206="",C206=""),"",IFERROR(MATCH(B206,'MASTER PRODUK'!$B$5:$B$204,0)*1000+C206,""))</f>
        <v/>
      </c>
      <c r="B206" s="38"/>
      <c r="C206" s="38"/>
      <c r="D206" s="38"/>
      <c r="E206" s="38"/>
      <c r="F206" s="38"/>
      <c r="G206" s="105"/>
      <c r="H206" s="40"/>
      <c r="I206" s="38"/>
    </row>
    <row r="207" spans="1:9">
      <c r="A207" s="8" t="str">
        <f>IF(OR(B207="",C207=""),"",IFERROR(MATCH(B207,'MASTER PRODUK'!$B$5:$B$204,0)*1000+C207,""))</f>
        <v/>
      </c>
      <c r="B207" s="38"/>
      <c r="C207" s="38"/>
      <c r="D207" s="38"/>
      <c r="E207" s="38"/>
      <c r="F207" s="38"/>
      <c r="G207" s="105"/>
      <c r="H207" s="40"/>
      <c r="I207" s="38"/>
    </row>
    <row r="208" spans="1:9">
      <c r="A208" s="8" t="str">
        <f>IF(OR(B208="",C208=""),"",IFERROR(MATCH(B208,'MASTER PRODUK'!$B$5:$B$204,0)*1000+C208,""))</f>
        <v/>
      </c>
      <c r="B208" s="38"/>
      <c r="C208" s="38"/>
      <c r="D208" s="38"/>
      <c r="E208" s="38"/>
      <c r="F208" s="38"/>
      <c r="G208" s="105"/>
      <c r="H208" s="40"/>
      <c r="I208" s="38"/>
    </row>
    <row r="209" spans="1:9">
      <c r="A209" s="8" t="str">
        <f>IF(OR(B209="",C209=""),"",IFERROR(MATCH(B209,'MASTER PRODUK'!$B$5:$B$204,0)*1000+C209,""))</f>
        <v/>
      </c>
      <c r="B209" s="38"/>
      <c r="C209" s="38"/>
      <c r="D209" s="38"/>
      <c r="E209" s="38"/>
      <c r="F209" s="38"/>
      <c r="G209" s="105"/>
      <c r="H209" s="40"/>
      <c r="I209" s="38"/>
    </row>
    <row r="210" spans="1:9">
      <c r="A210" s="8" t="str">
        <f>IF(OR(B210="",C210=""),"",IFERROR(MATCH(B210,'MASTER PRODUK'!$B$5:$B$204,0)*1000+C210,""))</f>
        <v/>
      </c>
      <c r="B210" s="38"/>
      <c r="C210" s="38"/>
      <c r="D210" s="38"/>
      <c r="E210" s="38"/>
      <c r="F210" s="38"/>
      <c r="G210" s="105"/>
      <c r="H210" s="40"/>
      <c r="I210" s="38"/>
    </row>
    <row r="211" spans="1:9">
      <c r="A211" s="8" t="str">
        <f>IF(OR(B211="",C211=""),"",IFERROR(MATCH(B211,'MASTER PRODUK'!$B$5:$B$204,0)*1000+C211,""))</f>
        <v/>
      </c>
      <c r="B211" s="38"/>
      <c r="C211" s="38"/>
      <c r="D211" s="38"/>
      <c r="E211" s="38"/>
      <c r="F211" s="38"/>
      <c r="G211" s="105"/>
      <c r="H211" s="40"/>
      <c r="I211" s="38"/>
    </row>
    <row r="212" spans="1:9">
      <c r="A212" s="8" t="str">
        <f>IF(OR(B212="",C212=""),"",IFERROR(MATCH(B212,'MASTER PRODUK'!$B$5:$B$204,0)*1000+C212,""))</f>
        <v/>
      </c>
      <c r="B212" s="38"/>
      <c r="C212" s="38"/>
      <c r="D212" s="38"/>
      <c r="E212" s="38"/>
      <c r="F212" s="38"/>
      <c r="G212" s="105"/>
      <c r="H212" s="40"/>
      <c r="I212" s="38"/>
    </row>
    <row r="213" spans="1:9">
      <c r="A213" s="8" t="str">
        <f>IF(OR(B213="",C213=""),"",IFERROR(MATCH(B213,'MASTER PRODUK'!$B$5:$B$204,0)*1000+C213,""))</f>
        <v/>
      </c>
      <c r="B213" s="38"/>
      <c r="C213" s="38"/>
      <c r="D213" s="38"/>
      <c r="E213" s="38"/>
      <c r="F213" s="38"/>
      <c r="G213" s="105"/>
      <c r="H213" s="40"/>
      <c r="I213" s="38"/>
    </row>
    <row r="214" spans="1:9">
      <c r="A214" s="8" t="str">
        <f>IF(OR(B214="",C214=""),"",IFERROR(MATCH(B214,'MASTER PRODUK'!$B$5:$B$204,0)*1000+C214,""))</f>
        <v/>
      </c>
      <c r="B214" s="38"/>
      <c r="C214" s="38"/>
      <c r="D214" s="38"/>
      <c r="E214" s="38"/>
      <c r="F214" s="38"/>
      <c r="G214" s="105"/>
      <c r="H214" s="40"/>
      <c r="I214" s="38"/>
    </row>
    <row r="215" spans="1:9">
      <c r="A215" s="8" t="str">
        <f>IF(OR(B215="",C215=""),"",IFERROR(MATCH(B215,'MASTER PRODUK'!$B$5:$B$204,0)*1000+C215,""))</f>
        <v/>
      </c>
      <c r="B215" s="38"/>
      <c r="C215" s="38"/>
      <c r="D215" s="38"/>
      <c r="E215" s="38"/>
      <c r="F215" s="38"/>
      <c r="G215" s="105"/>
      <c r="H215" s="40"/>
      <c r="I215" s="38"/>
    </row>
    <row r="216" spans="1:9">
      <c r="A216" s="8" t="str">
        <f>IF(OR(B216="",C216=""),"",IFERROR(MATCH(B216,'MASTER PRODUK'!$B$5:$B$204,0)*1000+C216,""))</f>
        <v/>
      </c>
      <c r="B216" s="38"/>
      <c r="C216" s="38"/>
      <c r="D216" s="38"/>
      <c r="E216" s="38"/>
      <c r="F216" s="38"/>
      <c r="G216" s="105"/>
      <c r="H216" s="40"/>
      <c r="I216" s="38"/>
    </row>
    <row r="217" spans="1:9">
      <c r="A217" s="8" t="str">
        <f>IF(OR(B217="",C217=""),"",IFERROR(MATCH(B217,'MASTER PRODUK'!$B$5:$B$204,0)*1000+C217,""))</f>
        <v/>
      </c>
      <c r="B217" s="38"/>
      <c r="C217" s="38"/>
      <c r="D217" s="38"/>
      <c r="E217" s="38"/>
      <c r="F217" s="38"/>
      <c r="G217" s="105"/>
      <c r="H217" s="40"/>
      <c r="I217" s="38"/>
    </row>
    <row r="218" spans="1:9">
      <c r="A218" s="8" t="str">
        <f>IF(OR(B218="",C218=""),"",IFERROR(MATCH(B218,'MASTER PRODUK'!$B$5:$B$204,0)*1000+C218,""))</f>
        <v/>
      </c>
      <c r="B218" s="38"/>
      <c r="C218" s="38"/>
      <c r="D218" s="38"/>
      <c r="E218" s="38"/>
      <c r="F218" s="38"/>
      <c r="G218" s="105"/>
      <c r="H218" s="40"/>
      <c r="I218" s="38"/>
    </row>
    <row r="219" spans="1:9">
      <c r="A219" s="8" t="str">
        <f>IF(OR(B219="",C219=""),"",IFERROR(MATCH(B219,'MASTER PRODUK'!$B$5:$B$204,0)*1000+C219,""))</f>
        <v/>
      </c>
      <c r="B219" s="38"/>
      <c r="C219" s="38"/>
      <c r="D219" s="38"/>
      <c r="E219" s="38"/>
      <c r="F219" s="38"/>
      <c r="G219" s="105"/>
      <c r="H219" s="40"/>
      <c r="I219" s="38"/>
    </row>
    <row r="220" spans="1:9">
      <c r="A220" s="8" t="str">
        <f>IF(OR(B220="",C220=""),"",IFERROR(MATCH(B220,'MASTER PRODUK'!$B$5:$B$204,0)*1000+C220,""))</f>
        <v/>
      </c>
      <c r="B220" s="38"/>
      <c r="C220" s="38"/>
      <c r="D220" s="38"/>
      <c r="E220" s="38"/>
      <c r="F220" s="38"/>
      <c r="G220" s="105"/>
      <c r="H220" s="40"/>
      <c r="I220" s="38"/>
    </row>
    <row r="221" spans="1:9">
      <c r="A221" s="8" t="str">
        <f>IF(OR(B221="",C221=""),"",IFERROR(MATCH(B221,'MASTER PRODUK'!$B$5:$B$204,0)*1000+C221,""))</f>
        <v/>
      </c>
      <c r="B221" s="38"/>
      <c r="C221" s="38"/>
      <c r="D221" s="38"/>
      <c r="E221" s="38"/>
      <c r="F221" s="38"/>
      <c r="G221" s="105"/>
      <c r="H221" s="40"/>
      <c r="I221" s="38"/>
    </row>
    <row r="222" spans="1:9">
      <c r="A222" s="8" t="str">
        <f>IF(OR(B222="",C222=""),"",IFERROR(MATCH(B222,'MASTER PRODUK'!$B$5:$B$204,0)*1000+C222,""))</f>
        <v/>
      </c>
      <c r="B222" s="38"/>
      <c r="C222" s="38"/>
      <c r="D222" s="38"/>
      <c r="E222" s="38"/>
      <c r="F222" s="38"/>
      <c r="G222" s="105"/>
      <c r="H222" s="40"/>
      <c r="I222" s="38"/>
    </row>
    <row r="223" spans="1:9">
      <c r="A223" s="8" t="str">
        <f>IF(OR(B223="",C223=""),"",IFERROR(MATCH(B223,'MASTER PRODUK'!$B$5:$B$204,0)*1000+C223,""))</f>
        <v/>
      </c>
      <c r="B223" s="38"/>
      <c r="C223" s="38"/>
      <c r="D223" s="38"/>
      <c r="E223" s="38"/>
      <c r="F223" s="38"/>
      <c r="G223" s="105"/>
      <c r="H223" s="40"/>
      <c r="I223" s="38"/>
    </row>
    <row r="224" spans="1:9">
      <c r="A224" s="8" t="str">
        <f>IF(OR(B224="",C224=""),"",IFERROR(MATCH(B224,'MASTER PRODUK'!$B$5:$B$204,0)*1000+C224,""))</f>
        <v/>
      </c>
      <c r="B224" s="38"/>
      <c r="C224" s="38"/>
      <c r="D224" s="38"/>
      <c r="E224" s="38"/>
      <c r="F224" s="38"/>
      <c r="G224" s="105"/>
      <c r="H224" s="40"/>
      <c r="I224" s="38"/>
    </row>
    <row r="225" spans="1:9">
      <c r="A225" s="8" t="str">
        <f>IF(OR(B225="",C225=""),"",IFERROR(MATCH(B225,'MASTER PRODUK'!$B$5:$B$204,0)*1000+C225,""))</f>
        <v/>
      </c>
      <c r="B225" s="38"/>
      <c r="C225" s="38"/>
      <c r="D225" s="38"/>
      <c r="E225" s="38"/>
      <c r="F225" s="38"/>
      <c r="G225" s="105"/>
      <c r="H225" s="40"/>
      <c r="I225" s="38"/>
    </row>
    <row r="226" spans="1:9">
      <c r="A226" s="8" t="str">
        <f>IF(OR(B226="",C226=""),"",IFERROR(MATCH(B226,'MASTER PRODUK'!$B$5:$B$204,0)*1000+C226,""))</f>
        <v/>
      </c>
      <c r="B226" s="38"/>
      <c r="C226" s="38"/>
      <c r="D226" s="38"/>
      <c r="E226" s="38"/>
      <c r="F226" s="38"/>
      <c r="G226" s="105"/>
      <c r="H226" s="40"/>
      <c r="I226" s="38"/>
    </row>
    <row r="227" spans="1:9">
      <c r="A227" s="8" t="str">
        <f>IF(OR(B227="",C227=""),"",IFERROR(MATCH(B227,'MASTER PRODUK'!$B$5:$B$204,0)*1000+C227,""))</f>
        <v/>
      </c>
      <c r="B227" s="38"/>
      <c r="C227" s="38"/>
      <c r="D227" s="38"/>
      <c r="E227" s="38"/>
      <c r="F227" s="38"/>
      <c r="G227" s="105"/>
      <c r="H227" s="40"/>
      <c r="I227" s="38"/>
    </row>
    <row r="228" spans="1:9">
      <c r="A228" s="8" t="str">
        <f>IF(OR(B228="",C228=""),"",IFERROR(MATCH(B228,'MASTER PRODUK'!$B$5:$B$204,0)*1000+C228,""))</f>
        <v/>
      </c>
      <c r="B228" s="38"/>
      <c r="C228" s="38"/>
      <c r="D228" s="38"/>
      <c r="E228" s="38"/>
      <c r="F228" s="38"/>
      <c r="G228" s="105"/>
      <c r="H228" s="40"/>
      <c r="I228" s="38"/>
    </row>
    <row r="229" spans="1:9">
      <c r="A229" s="8" t="str">
        <f>IF(OR(B229="",C229=""),"",IFERROR(MATCH(B229,'MASTER PRODUK'!$B$5:$B$204,0)*1000+C229,""))</f>
        <v/>
      </c>
      <c r="B229" s="38"/>
      <c r="C229" s="38"/>
      <c r="D229" s="38"/>
      <c r="E229" s="38"/>
      <c r="F229" s="38"/>
      <c r="G229" s="105"/>
      <c r="H229" s="40"/>
      <c r="I229" s="38"/>
    </row>
    <row r="230" spans="1:9">
      <c r="A230" s="8" t="str">
        <f>IF(OR(B230="",C230=""),"",IFERROR(MATCH(B230,'MASTER PRODUK'!$B$5:$B$204,0)*1000+C230,""))</f>
        <v/>
      </c>
      <c r="B230" s="38"/>
      <c r="C230" s="38"/>
      <c r="D230" s="38"/>
      <c r="E230" s="38"/>
      <c r="F230" s="38"/>
      <c r="G230" s="105"/>
      <c r="H230" s="40"/>
      <c r="I230" s="38"/>
    </row>
    <row r="231" spans="1:9">
      <c r="A231" s="8" t="str">
        <f>IF(OR(B231="",C231=""),"",IFERROR(MATCH(B231,'MASTER PRODUK'!$B$5:$B$204,0)*1000+C231,""))</f>
        <v/>
      </c>
      <c r="B231" s="38"/>
      <c r="C231" s="38"/>
      <c r="D231" s="38"/>
      <c r="E231" s="38"/>
      <c r="F231" s="38"/>
      <c r="G231" s="105"/>
      <c r="H231" s="40"/>
      <c r="I231" s="38"/>
    </row>
    <row r="232" spans="1:9">
      <c r="A232" s="8" t="str">
        <f>IF(OR(B232="",C232=""),"",IFERROR(MATCH(B232,'MASTER PRODUK'!$B$5:$B$204,0)*1000+C232,""))</f>
        <v/>
      </c>
      <c r="B232" s="38"/>
      <c r="C232" s="38"/>
      <c r="D232" s="38"/>
      <c r="E232" s="38"/>
      <c r="F232" s="38"/>
      <c r="G232" s="105"/>
      <c r="H232" s="40"/>
      <c r="I232" s="38"/>
    </row>
    <row r="233" spans="1:9">
      <c r="A233" s="8" t="str">
        <f>IF(OR(B233="",C233=""),"",IFERROR(MATCH(B233,'MASTER PRODUK'!$B$5:$B$204,0)*1000+C233,""))</f>
        <v/>
      </c>
      <c r="B233" s="38"/>
      <c r="C233" s="38"/>
      <c r="D233" s="38"/>
      <c r="E233" s="38"/>
      <c r="F233" s="38"/>
      <c r="G233" s="105"/>
      <c r="H233" s="40"/>
      <c r="I233" s="38"/>
    </row>
    <row r="234" spans="1:9">
      <c r="A234" s="8" t="str">
        <f>IF(OR(B234="",C234=""),"",IFERROR(MATCH(B234,'MASTER PRODUK'!$B$5:$B$204,0)*1000+C234,""))</f>
        <v/>
      </c>
      <c r="B234" s="38"/>
      <c r="C234" s="38"/>
      <c r="D234" s="38"/>
      <c r="E234" s="38"/>
      <c r="F234" s="38"/>
      <c r="G234" s="105"/>
      <c r="H234" s="40"/>
      <c r="I234" s="38"/>
    </row>
    <row r="235" spans="1:9">
      <c r="A235" s="8" t="str">
        <f>IF(OR(B235="",C235=""),"",IFERROR(MATCH(B235,'MASTER PRODUK'!$B$5:$B$204,0)*1000+C235,""))</f>
        <v/>
      </c>
      <c r="B235" s="38"/>
      <c r="C235" s="38"/>
      <c r="D235" s="38"/>
      <c r="E235" s="38"/>
      <c r="F235" s="38"/>
      <c r="G235" s="105"/>
      <c r="H235" s="40"/>
      <c r="I235" s="38"/>
    </row>
    <row r="236" spans="1:9">
      <c r="A236" s="8" t="str">
        <f>IF(OR(B236="",C236=""),"",IFERROR(MATCH(B236,'MASTER PRODUK'!$B$5:$B$204,0)*1000+C236,""))</f>
        <v/>
      </c>
      <c r="B236" s="38"/>
      <c r="C236" s="38"/>
      <c r="D236" s="38"/>
      <c r="E236" s="38"/>
      <c r="F236" s="38"/>
      <c r="G236" s="105"/>
      <c r="H236" s="40"/>
      <c r="I236" s="38"/>
    </row>
    <row r="237" spans="1:9">
      <c r="A237" s="8" t="str">
        <f>IF(OR(B237="",C237=""),"",IFERROR(MATCH(B237,'MASTER PRODUK'!$B$5:$B$204,0)*1000+C237,""))</f>
        <v/>
      </c>
      <c r="B237" s="38"/>
      <c r="C237" s="38"/>
      <c r="D237" s="38"/>
      <c r="E237" s="38"/>
      <c r="F237" s="38"/>
      <c r="G237" s="105"/>
      <c r="H237" s="40"/>
      <c r="I237" s="38"/>
    </row>
    <row r="238" spans="1:9">
      <c r="A238" s="8" t="str">
        <f>IF(OR(B238="",C238=""),"",IFERROR(MATCH(B238,'MASTER PRODUK'!$B$5:$B$204,0)*1000+C238,""))</f>
        <v/>
      </c>
      <c r="B238" s="38"/>
      <c r="C238" s="38"/>
      <c r="D238" s="38"/>
      <c r="E238" s="38"/>
      <c r="F238" s="38"/>
      <c r="G238" s="105"/>
      <c r="H238" s="40"/>
      <c r="I238" s="38"/>
    </row>
    <row r="239" spans="1:9">
      <c r="A239" s="8" t="str">
        <f>IF(OR(B239="",C239=""),"",IFERROR(MATCH(B239,'MASTER PRODUK'!$B$5:$B$204,0)*1000+C239,""))</f>
        <v/>
      </c>
      <c r="B239" s="38"/>
      <c r="C239" s="38"/>
      <c r="D239" s="38"/>
      <c r="E239" s="38"/>
      <c r="F239" s="38"/>
      <c r="G239" s="105"/>
      <c r="H239" s="40"/>
      <c r="I239" s="38"/>
    </row>
    <row r="240" spans="1:9">
      <c r="A240" s="8" t="str">
        <f>IF(OR(B240="",C240=""),"",IFERROR(MATCH(B240,'MASTER PRODUK'!$B$5:$B$204,0)*1000+C240,""))</f>
        <v/>
      </c>
      <c r="B240" s="38"/>
      <c r="C240" s="38"/>
      <c r="D240" s="38"/>
      <c r="E240" s="38"/>
      <c r="F240" s="38"/>
      <c r="G240" s="105"/>
      <c r="H240" s="40"/>
      <c r="I240" s="38"/>
    </row>
    <row r="241" spans="1:9">
      <c r="A241" s="8" t="str">
        <f>IF(OR(B241="",C241=""),"",IFERROR(MATCH(B241,'MASTER PRODUK'!$B$5:$B$204,0)*1000+C241,""))</f>
        <v/>
      </c>
      <c r="B241" s="38"/>
      <c r="C241" s="38"/>
      <c r="D241" s="38"/>
      <c r="E241" s="38"/>
      <c r="F241" s="38"/>
      <c r="G241" s="105"/>
      <c r="H241" s="40"/>
      <c r="I241" s="38"/>
    </row>
    <row r="242" spans="1:9">
      <c r="A242" s="8" t="str">
        <f>IF(OR(B242="",C242=""),"",IFERROR(MATCH(B242,'MASTER PRODUK'!$B$5:$B$204,0)*1000+C242,""))</f>
        <v/>
      </c>
      <c r="B242" s="38"/>
      <c r="C242" s="38"/>
      <c r="D242" s="38"/>
      <c r="E242" s="38"/>
      <c r="F242" s="38"/>
      <c r="G242" s="105"/>
      <c r="H242" s="40"/>
      <c r="I242" s="38"/>
    </row>
    <row r="243" spans="1:9">
      <c r="A243" s="8" t="str">
        <f>IF(OR(B243="",C243=""),"",IFERROR(MATCH(B243,'MASTER PRODUK'!$B$5:$B$204,0)*1000+C243,""))</f>
        <v/>
      </c>
      <c r="B243" s="38"/>
      <c r="C243" s="38"/>
      <c r="D243" s="38"/>
      <c r="E243" s="38"/>
      <c r="F243" s="38"/>
      <c r="G243" s="105"/>
      <c r="H243" s="40"/>
      <c r="I243" s="38"/>
    </row>
    <row r="244" spans="1:9">
      <c r="A244" s="8" t="str">
        <f>IF(OR(B244="",C244=""),"",IFERROR(MATCH(B244,'MASTER PRODUK'!$B$5:$B$204,0)*1000+C244,""))</f>
        <v/>
      </c>
      <c r="B244" s="38"/>
      <c r="C244" s="38"/>
      <c r="D244" s="38"/>
      <c r="E244" s="38"/>
      <c r="F244" s="38"/>
      <c r="G244" s="105"/>
      <c r="H244" s="40"/>
      <c r="I244" s="38"/>
    </row>
    <row r="245" spans="1:9">
      <c r="A245" s="8" t="str">
        <f>IF(OR(B245="",C245=""),"",IFERROR(MATCH(B245,'MASTER PRODUK'!$B$5:$B$204,0)*1000+C245,""))</f>
        <v/>
      </c>
      <c r="B245" s="38"/>
      <c r="C245" s="38"/>
      <c r="D245" s="38"/>
      <c r="E245" s="38"/>
      <c r="F245" s="38"/>
      <c r="G245" s="105"/>
      <c r="H245" s="40"/>
      <c r="I245" s="38"/>
    </row>
    <row r="246" spans="1:9">
      <c r="A246" s="8" t="str">
        <f>IF(OR(B246="",C246=""),"",IFERROR(MATCH(B246,'MASTER PRODUK'!$B$5:$B$204,0)*1000+C246,""))</f>
        <v/>
      </c>
      <c r="B246" s="38"/>
      <c r="C246" s="38"/>
      <c r="D246" s="38"/>
      <c r="E246" s="38"/>
      <c r="F246" s="38"/>
      <c r="G246" s="105"/>
      <c r="H246" s="40"/>
      <c r="I246" s="38"/>
    </row>
    <row r="247" spans="1:9">
      <c r="A247" s="8" t="str">
        <f>IF(OR(B247="",C247=""),"",IFERROR(MATCH(B247,'MASTER PRODUK'!$B$5:$B$204,0)*1000+C247,""))</f>
        <v/>
      </c>
      <c r="B247" s="38"/>
      <c r="C247" s="38"/>
      <c r="D247" s="38"/>
      <c r="E247" s="38"/>
      <c r="F247" s="38"/>
      <c r="G247" s="105"/>
      <c r="H247" s="40"/>
      <c r="I247" s="38"/>
    </row>
    <row r="248" spans="1:9">
      <c r="A248" s="8" t="str">
        <f>IF(OR(B248="",C248=""),"",IFERROR(MATCH(B248,'MASTER PRODUK'!$B$5:$B$204,0)*1000+C248,""))</f>
        <v/>
      </c>
      <c r="B248" s="38"/>
      <c r="C248" s="38"/>
      <c r="D248" s="38"/>
      <c r="E248" s="38"/>
      <c r="F248" s="38"/>
      <c r="G248" s="105"/>
      <c r="H248" s="40"/>
      <c r="I248" s="38"/>
    </row>
    <row r="249" spans="1:9">
      <c r="A249" s="8" t="str">
        <f>IF(OR(B249="",C249=""),"",IFERROR(MATCH(B249,'MASTER PRODUK'!$B$5:$B$204,0)*1000+C249,""))</f>
        <v/>
      </c>
      <c r="B249" s="38"/>
      <c r="C249" s="38"/>
      <c r="D249" s="38"/>
      <c r="E249" s="38"/>
      <c r="F249" s="38"/>
      <c r="G249" s="105"/>
      <c r="H249" s="40"/>
      <c r="I249" s="38"/>
    </row>
    <row r="250" spans="1:9">
      <c r="A250" s="8" t="str">
        <f>IF(OR(B250="",C250=""),"",IFERROR(MATCH(B250,'MASTER PRODUK'!$B$5:$B$204,0)*1000+C250,""))</f>
        <v/>
      </c>
      <c r="B250" s="38"/>
      <c r="C250" s="38"/>
      <c r="D250" s="38"/>
      <c r="E250" s="38"/>
      <c r="F250" s="38"/>
      <c r="G250" s="105"/>
      <c r="H250" s="40"/>
      <c r="I250" s="38"/>
    </row>
    <row r="251" spans="1:9">
      <c r="A251" s="8" t="str">
        <f>IF(OR(B251="",C251=""),"",IFERROR(MATCH(B251,'MASTER PRODUK'!$B$5:$B$204,0)*1000+C251,""))</f>
        <v/>
      </c>
      <c r="B251" s="38"/>
      <c r="C251" s="38"/>
      <c r="D251" s="38"/>
      <c r="E251" s="38"/>
      <c r="F251" s="38"/>
      <c r="G251" s="105"/>
      <c r="H251" s="40"/>
      <c r="I251" s="38"/>
    </row>
    <row r="252" spans="1:9">
      <c r="A252" s="8" t="str">
        <f>IF(OR(B252="",C252=""),"",IFERROR(MATCH(B252,'MASTER PRODUK'!$B$5:$B$204,0)*1000+C252,""))</f>
        <v/>
      </c>
      <c r="B252" s="38"/>
      <c r="C252" s="38"/>
      <c r="D252" s="38"/>
      <c r="E252" s="38"/>
      <c r="F252" s="38"/>
      <c r="G252" s="105"/>
      <c r="H252" s="40"/>
      <c r="I252" s="38"/>
    </row>
    <row r="253" spans="1:9">
      <c r="A253" s="8" t="str">
        <f>IF(OR(B253="",C253=""),"",IFERROR(MATCH(B253,'MASTER PRODUK'!$B$5:$B$204,0)*1000+C253,""))</f>
        <v/>
      </c>
      <c r="B253" s="38"/>
      <c r="C253" s="38"/>
      <c r="D253" s="38"/>
      <c r="E253" s="38"/>
      <c r="F253" s="38"/>
      <c r="G253" s="105"/>
      <c r="H253" s="40"/>
      <c r="I253" s="38"/>
    </row>
    <row r="254" spans="1:9">
      <c r="A254" s="8" t="str">
        <f>IF(OR(B254="",C254=""),"",IFERROR(MATCH(B254,'MASTER PRODUK'!$B$5:$B$204,0)*1000+C254,""))</f>
        <v/>
      </c>
      <c r="B254" s="38"/>
      <c r="C254" s="38"/>
      <c r="D254" s="38"/>
      <c r="E254" s="38"/>
      <c r="F254" s="38"/>
      <c r="G254" s="105"/>
      <c r="H254" s="40"/>
      <c r="I254" s="38"/>
    </row>
    <row r="255" spans="1:9">
      <c r="A255" s="8" t="str">
        <f>IF(OR(B255="",C255=""),"",IFERROR(MATCH(B255,'MASTER PRODUK'!$B$5:$B$204,0)*1000+C255,""))</f>
        <v/>
      </c>
      <c r="B255" s="38"/>
      <c r="C255" s="38"/>
      <c r="D255" s="38"/>
      <c r="E255" s="38"/>
      <c r="F255" s="38"/>
      <c r="G255" s="105"/>
      <c r="H255" s="40"/>
      <c r="I255" s="38"/>
    </row>
    <row r="256" spans="1:9">
      <c r="A256" s="8" t="str">
        <f>IF(OR(B256="",C256=""),"",IFERROR(MATCH(B256,'MASTER PRODUK'!$B$5:$B$204,0)*1000+C256,""))</f>
        <v/>
      </c>
      <c r="B256" s="38"/>
      <c r="C256" s="38"/>
      <c r="D256" s="38"/>
      <c r="E256" s="38"/>
      <c r="F256" s="38"/>
      <c r="G256" s="105"/>
      <c r="H256" s="40"/>
      <c r="I256" s="38"/>
    </row>
    <row r="257" spans="1:9">
      <c r="A257" s="8" t="str">
        <f>IF(OR(B257="",C257=""),"",IFERROR(MATCH(B257,'MASTER PRODUK'!$B$5:$B$204,0)*1000+C257,""))</f>
        <v/>
      </c>
      <c r="B257" s="38"/>
      <c r="C257" s="38"/>
      <c r="D257" s="38"/>
      <c r="E257" s="38"/>
      <c r="F257" s="38"/>
      <c r="G257" s="105"/>
      <c r="H257" s="40"/>
      <c r="I257" s="38"/>
    </row>
    <row r="258" spans="1:9">
      <c r="A258" s="8" t="str">
        <f>IF(OR(B258="",C258=""),"",IFERROR(MATCH(B258,'MASTER PRODUK'!$B$5:$B$204,0)*1000+C258,""))</f>
        <v/>
      </c>
      <c r="B258" s="38"/>
      <c r="C258" s="38"/>
      <c r="D258" s="38"/>
      <c r="E258" s="38"/>
      <c r="F258" s="38"/>
      <c r="G258" s="105"/>
      <c r="H258" s="40"/>
      <c r="I258" s="38"/>
    </row>
    <row r="259" spans="1:9">
      <c r="A259" s="8" t="str">
        <f>IF(OR(B259="",C259=""),"",IFERROR(MATCH(B259,'MASTER PRODUK'!$B$5:$B$204,0)*1000+C259,""))</f>
        <v/>
      </c>
      <c r="B259" s="38"/>
      <c r="C259" s="38"/>
      <c r="D259" s="38"/>
      <c r="E259" s="38"/>
      <c r="F259" s="38"/>
      <c r="G259" s="105"/>
      <c r="H259" s="40"/>
      <c r="I259" s="38"/>
    </row>
    <row r="260" spans="1:9">
      <c r="A260" s="8" t="str">
        <f>IF(OR(B260="",C260=""),"",IFERROR(MATCH(B260,'MASTER PRODUK'!$B$5:$B$204,0)*1000+C260,""))</f>
        <v/>
      </c>
      <c r="B260" s="38"/>
      <c r="C260" s="38"/>
      <c r="D260" s="38"/>
      <c r="E260" s="38"/>
      <c r="F260" s="38"/>
      <c r="G260" s="105"/>
      <c r="H260" s="40"/>
      <c r="I260" s="38"/>
    </row>
    <row r="261" spans="1:9">
      <c r="A261" s="8" t="str">
        <f>IF(OR(B261="",C261=""),"",IFERROR(MATCH(B261,'MASTER PRODUK'!$B$5:$B$204,0)*1000+C261,""))</f>
        <v/>
      </c>
      <c r="B261" s="38"/>
      <c r="C261" s="38"/>
      <c r="D261" s="38"/>
      <c r="E261" s="38"/>
      <c r="F261" s="38"/>
      <c r="G261" s="105"/>
      <c r="H261" s="40"/>
      <c r="I261" s="38"/>
    </row>
    <row r="262" spans="1:9">
      <c r="A262" s="8" t="str">
        <f>IF(OR(B262="",C262=""),"",IFERROR(MATCH(B262,'MASTER PRODUK'!$B$5:$B$204,0)*1000+C262,""))</f>
        <v/>
      </c>
      <c r="B262" s="38"/>
      <c r="C262" s="38"/>
      <c r="D262" s="38"/>
      <c r="E262" s="38"/>
      <c r="F262" s="38"/>
      <c r="G262" s="105"/>
      <c r="H262" s="40"/>
      <c r="I262" s="38"/>
    </row>
    <row r="263" spans="1:9">
      <c r="A263" s="8" t="str">
        <f>IF(OR(B263="",C263=""),"",IFERROR(MATCH(B263,'MASTER PRODUK'!$B$5:$B$204,0)*1000+C263,""))</f>
        <v/>
      </c>
      <c r="B263" s="38"/>
      <c r="C263" s="38"/>
      <c r="D263" s="38"/>
      <c r="E263" s="38"/>
      <c r="F263" s="38"/>
      <c r="G263" s="105"/>
      <c r="H263" s="40"/>
      <c r="I263" s="38"/>
    </row>
    <row r="264" spans="1:9">
      <c r="A264" s="8" t="str">
        <f>IF(OR(B264="",C264=""),"",IFERROR(MATCH(B264,'MASTER PRODUK'!$B$5:$B$204,0)*1000+C264,""))</f>
        <v/>
      </c>
      <c r="B264" s="38"/>
      <c r="C264" s="38"/>
      <c r="D264" s="38"/>
      <c r="E264" s="38"/>
      <c r="F264" s="38"/>
      <c r="G264" s="105"/>
      <c r="H264" s="40"/>
      <c r="I264" s="38"/>
    </row>
    <row r="265" spans="1:9">
      <c r="A265" s="8" t="str">
        <f>IF(OR(B265="",C265=""),"",IFERROR(MATCH(B265,'MASTER PRODUK'!$B$5:$B$204,0)*1000+C265,""))</f>
        <v/>
      </c>
      <c r="B265" s="38"/>
      <c r="C265" s="38"/>
      <c r="D265" s="38"/>
      <c r="E265" s="38"/>
      <c r="F265" s="38"/>
      <c r="G265" s="105"/>
      <c r="H265" s="40"/>
      <c r="I265" s="38"/>
    </row>
    <row r="266" spans="1:9">
      <c r="A266" s="8" t="str">
        <f>IF(OR(B266="",C266=""),"",IFERROR(MATCH(B266,'MASTER PRODUK'!$B$5:$B$204,0)*1000+C266,""))</f>
        <v/>
      </c>
      <c r="B266" s="38"/>
      <c r="C266" s="38"/>
      <c r="D266" s="38"/>
      <c r="E266" s="38"/>
      <c r="F266" s="38"/>
      <c r="G266" s="105"/>
      <c r="H266" s="40"/>
      <c r="I266" s="38"/>
    </row>
    <row r="267" spans="1:9">
      <c r="A267" s="8" t="str">
        <f>IF(OR(B267="",C267=""),"",IFERROR(MATCH(B267,'MASTER PRODUK'!$B$5:$B$204,0)*1000+C267,""))</f>
        <v/>
      </c>
      <c r="B267" s="38"/>
      <c r="C267" s="38"/>
      <c r="D267" s="38"/>
      <c r="E267" s="38"/>
      <c r="F267" s="38"/>
      <c r="G267" s="105"/>
      <c r="H267" s="40"/>
      <c r="I267" s="38"/>
    </row>
    <row r="268" spans="1:9">
      <c r="A268" s="8" t="str">
        <f>IF(OR(B268="",C268=""),"",IFERROR(MATCH(B268,'MASTER PRODUK'!$B$5:$B$204,0)*1000+C268,""))</f>
        <v/>
      </c>
      <c r="B268" s="38"/>
      <c r="C268" s="38"/>
      <c r="D268" s="38"/>
      <c r="E268" s="38"/>
      <c r="F268" s="38"/>
      <c r="G268" s="105"/>
      <c r="H268" s="40"/>
      <c r="I268" s="38"/>
    </row>
    <row r="269" spans="1:9">
      <c r="A269" s="8" t="str">
        <f>IF(OR(B269="",C269=""),"",IFERROR(MATCH(B269,'MASTER PRODUK'!$B$5:$B$204,0)*1000+C269,""))</f>
        <v/>
      </c>
      <c r="B269" s="38"/>
      <c r="C269" s="38"/>
      <c r="D269" s="38"/>
      <c r="E269" s="38"/>
      <c r="F269" s="38"/>
      <c r="G269" s="105"/>
      <c r="H269" s="40"/>
      <c r="I269" s="38"/>
    </row>
    <row r="270" spans="1:9">
      <c r="A270" s="8" t="str">
        <f>IF(OR(B270="",C270=""),"",IFERROR(MATCH(B270,'MASTER PRODUK'!$B$5:$B$204,0)*1000+C270,""))</f>
        <v/>
      </c>
      <c r="B270" s="38"/>
      <c r="C270" s="38"/>
      <c r="D270" s="38"/>
      <c r="E270" s="38"/>
      <c r="F270" s="38"/>
      <c r="G270" s="105"/>
      <c r="H270" s="40"/>
      <c r="I270" s="38"/>
    </row>
    <row r="271" spans="1:9">
      <c r="A271" s="8" t="str">
        <f>IF(OR(B271="",C271=""),"",IFERROR(MATCH(B271,'MASTER PRODUK'!$B$5:$B$204,0)*1000+C271,""))</f>
        <v/>
      </c>
      <c r="B271" s="38"/>
      <c r="C271" s="38"/>
      <c r="D271" s="38"/>
      <c r="E271" s="38"/>
      <c r="F271" s="38"/>
      <c r="G271" s="105"/>
      <c r="H271" s="40"/>
      <c r="I271" s="38"/>
    </row>
    <row r="272" spans="1:9">
      <c r="A272" s="8" t="str">
        <f>IF(OR(B272="",C272=""),"",IFERROR(MATCH(B272,'MASTER PRODUK'!$B$5:$B$204,0)*1000+C272,""))</f>
        <v/>
      </c>
      <c r="B272" s="38"/>
      <c r="C272" s="38"/>
      <c r="D272" s="38"/>
      <c r="E272" s="38"/>
      <c r="F272" s="38"/>
      <c r="G272" s="105"/>
      <c r="H272" s="40"/>
      <c r="I272" s="38"/>
    </row>
    <row r="273" spans="1:9">
      <c r="A273" s="8" t="str">
        <f>IF(OR(B273="",C273=""),"",IFERROR(MATCH(B273,'MASTER PRODUK'!$B$5:$B$204,0)*1000+C273,""))</f>
        <v/>
      </c>
      <c r="B273" s="38"/>
      <c r="C273" s="38"/>
      <c r="D273" s="38"/>
      <c r="E273" s="38"/>
      <c r="F273" s="38"/>
      <c r="G273" s="105"/>
      <c r="H273" s="40"/>
      <c r="I273" s="38"/>
    </row>
    <row r="274" spans="1:9">
      <c r="A274" s="8" t="str">
        <f>IF(OR(B274="",C274=""),"",IFERROR(MATCH(B274,'MASTER PRODUK'!$B$5:$B$204,0)*1000+C274,""))</f>
        <v/>
      </c>
      <c r="B274" s="38"/>
      <c r="C274" s="38"/>
      <c r="D274" s="38"/>
      <c r="E274" s="38"/>
      <c r="F274" s="38"/>
      <c r="G274" s="105"/>
      <c r="H274" s="40"/>
      <c r="I274" s="38"/>
    </row>
    <row r="275" spans="1:9">
      <c r="A275" s="8" t="str">
        <f>IF(OR(B275="",C275=""),"",IFERROR(MATCH(B275,'MASTER PRODUK'!$B$5:$B$204,0)*1000+C275,""))</f>
        <v/>
      </c>
      <c r="B275" s="38"/>
      <c r="C275" s="38"/>
      <c r="D275" s="38"/>
      <c r="E275" s="38"/>
      <c r="F275" s="38"/>
      <c r="G275" s="105"/>
      <c r="H275" s="40"/>
      <c r="I275" s="38"/>
    </row>
    <row r="276" spans="1:9">
      <c r="A276" s="8" t="str">
        <f>IF(OR(B276="",C276=""),"",IFERROR(MATCH(B276,'MASTER PRODUK'!$B$5:$B$204,0)*1000+C276,""))</f>
        <v/>
      </c>
      <c r="B276" s="38"/>
      <c r="C276" s="38"/>
      <c r="D276" s="38"/>
      <c r="E276" s="38"/>
      <c r="F276" s="38"/>
      <c r="G276" s="105"/>
      <c r="H276" s="40"/>
      <c r="I276" s="38"/>
    </row>
    <row r="277" spans="1:9">
      <c r="A277" s="8" t="str">
        <f>IF(OR(B277="",C277=""),"",IFERROR(MATCH(B277,'MASTER PRODUK'!$B$5:$B$204,0)*1000+C277,""))</f>
        <v/>
      </c>
      <c r="B277" s="38"/>
      <c r="C277" s="38"/>
      <c r="D277" s="38"/>
      <c r="E277" s="38"/>
      <c r="F277" s="38"/>
      <c r="G277" s="105"/>
      <c r="H277" s="40"/>
      <c r="I277" s="38"/>
    </row>
    <row r="278" spans="1:9">
      <c r="A278" s="8" t="str">
        <f>IF(OR(B278="",C278=""),"",IFERROR(MATCH(B278,'MASTER PRODUK'!$B$5:$B$204,0)*1000+C278,""))</f>
        <v/>
      </c>
      <c r="B278" s="38"/>
      <c r="C278" s="38"/>
      <c r="D278" s="38"/>
      <c r="E278" s="38"/>
      <c r="F278" s="38"/>
      <c r="G278" s="105"/>
      <c r="H278" s="40"/>
      <c r="I278" s="38"/>
    </row>
    <row r="279" spans="1:9">
      <c r="A279" s="8" t="str">
        <f>IF(OR(B279="",C279=""),"",IFERROR(MATCH(B279,'MASTER PRODUK'!$B$5:$B$204,0)*1000+C279,""))</f>
        <v/>
      </c>
      <c r="B279" s="38"/>
      <c r="C279" s="38"/>
      <c r="D279" s="38"/>
      <c r="E279" s="38"/>
      <c r="F279" s="38"/>
      <c r="G279" s="105"/>
      <c r="H279" s="40"/>
      <c r="I279" s="38"/>
    </row>
    <row r="280" spans="1:9">
      <c r="A280" s="8" t="str">
        <f>IF(OR(B280="",C280=""),"",IFERROR(MATCH(B280,'MASTER PRODUK'!$B$5:$B$204,0)*1000+C280,""))</f>
        <v/>
      </c>
      <c r="B280" s="38"/>
      <c r="C280" s="38"/>
      <c r="D280" s="38"/>
      <c r="E280" s="38"/>
      <c r="F280" s="38"/>
      <c r="G280" s="105"/>
      <c r="H280" s="40"/>
      <c r="I280" s="38"/>
    </row>
    <row r="281" spans="1:9">
      <c r="A281" s="8" t="str">
        <f>IF(OR(B281="",C281=""),"",IFERROR(MATCH(B281,'MASTER PRODUK'!$B$5:$B$204,0)*1000+C281,""))</f>
        <v/>
      </c>
      <c r="B281" s="38"/>
      <c r="C281" s="38"/>
      <c r="D281" s="38"/>
      <c r="E281" s="38"/>
      <c r="F281" s="38"/>
      <c r="G281" s="105"/>
      <c r="H281" s="40"/>
      <c r="I281" s="38"/>
    </row>
    <row r="282" spans="1:9">
      <c r="A282" s="8" t="str">
        <f>IF(OR(B282="",C282=""),"",IFERROR(MATCH(B282,'MASTER PRODUK'!$B$5:$B$204,0)*1000+C282,""))</f>
        <v/>
      </c>
      <c r="B282" s="38"/>
      <c r="C282" s="38"/>
      <c r="D282" s="38"/>
      <c r="E282" s="38"/>
      <c r="F282" s="38"/>
      <c r="G282" s="105"/>
      <c r="H282" s="40"/>
      <c r="I282" s="38"/>
    </row>
    <row r="283" spans="1:9">
      <c r="A283" s="8" t="str">
        <f>IF(OR(B283="",C283=""),"",IFERROR(MATCH(B283,'MASTER PRODUK'!$B$5:$B$204,0)*1000+C283,""))</f>
        <v/>
      </c>
      <c r="B283" s="38"/>
      <c r="C283" s="38"/>
      <c r="D283" s="38"/>
      <c r="E283" s="38"/>
      <c r="F283" s="38"/>
      <c r="G283" s="105"/>
      <c r="H283" s="40"/>
      <c r="I283" s="38"/>
    </row>
    <row r="284" spans="1:9">
      <c r="A284" s="8" t="str">
        <f>IF(OR(B284="",C284=""),"",IFERROR(MATCH(B284,'MASTER PRODUK'!$B$5:$B$204,0)*1000+C284,""))</f>
        <v/>
      </c>
      <c r="B284" s="38"/>
      <c r="C284" s="38"/>
      <c r="D284" s="38"/>
      <c r="E284" s="38"/>
      <c r="F284" s="38"/>
      <c r="G284" s="105"/>
      <c r="H284" s="40"/>
      <c r="I284" s="38"/>
    </row>
    <row r="285" spans="1:9">
      <c r="A285" s="8" t="str">
        <f>IF(OR(B285="",C285=""),"",IFERROR(MATCH(B285,'MASTER PRODUK'!$B$5:$B$204,0)*1000+C285,""))</f>
        <v/>
      </c>
      <c r="B285" s="38"/>
      <c r="C285" s="38"/>
      <c r="D285" s="38"/>
      <c r="E285" s="38"/>
      <c r="F285" s="38"/>
      <c r="G285" s="105"/>
      <c r="H285" s="40"/>
      <c r="I285" s="38"/>
    </row>
    <row r="286" spans="1:9">
      <c r="A286" s="8" t="str">
        <f>IF(OR(B286="",C286=""),"",IFERROR(MATCH(B286,'MASTER PRODUK'!$B$5:$B$204,0)*1000+C286,""))</f>
        <v/>
      </c>
      <c r="B286" s="38"/>
      <c r="C286" s="38"/>
      <c r="D286" s="38"/>
      <c r="E286" s="38"/>
      <c r="F286" s="38"/>
      <c r="G286" s="105"/>
      <c r="H286" s="40"/>
      <c r="I286" s="38"/>
    </row>
    <row r="287" spans="1:9">
      <c r="A287" s="8" t="str">
        <f>IF(OR(B287="",C287=""),"",IFERROR(MATCH(B287,'MASTER PRODUK'!$B$5:$B$204,0)*1000+C287,""))</f>
        <v/>
      </c>
      <c r="B287" s="38"/>
      <c r="C287" s="38"/>
      <c r="D287" s="38"/>
      <c r="E287" s="38"/>
      <c r="F287" s="38"/>
      <c r="G287" s="105"/>
      <c r="H287" s="40"/>
      <c r="I287" s="38"/>
    </row>
    <row r="288" spans="1:9">
      <c r="A288" s="8" t="str">
        <f>IF(OR(B288="",C288=""),"",IFERROR(MATCH(B288,'MASTER PRODUK'!$B$5:$B$204,0)*1000+C288,""))</f>
        <v/>
      </c>
      <c r="B288" s="38"/>
      <c r="C288" s="38"/>
      <c r="D288" s="38"/>
      <c r="E288" s="38"/>
      <c r="F288" s="38"/>
      <c r="G288" s="105"/>
      <c r="H288" s="40"/>
      <c r="I288" s="38"/>
    </row>
    <row r="289" spans="1:9">
      <c r="A289" s="8" t="str">
        <f>IF(OR(B289="",C289=""),"",IFERROR(MATCH(B289,'MASTER PRODUK'!$B$5:$B$204,0)*1000+C289,""))</f>
        <v/>
      </c>
      <c r="B289" s="38"/>
      <c r="C289" s="38"/>
      <c r="D289" s="38"/>
      <c r="E289" s="38"/>
      <c r="F289" s="38"/>
      <c r="G289" s="105"/>
      <c r="H289" s="40"/>
      <c r="I289" s="38"/>
    </row>
    <row r="290" spans="1:9">
      <c r="A290" s="8" t="str">
        <f>IF(OR(B290="",C290=""),"",IFERROR(MATCH(B290,'MASTER PRODUK'!$B$5:$B$204,0)*1000+C290,""))</f>
        <v/>
      </c>
      <c r="B290" s="38"/>
      <c r="C290" s="38"/>
      <c r="D290" s="38"/>
      <c r="E290" s="38"/>
      <c r="F290" s="38"/>
      <c r="G290" s="105"/>
      <c r="H290" s="40"/>
      <c r="I290" s="38"/>
    </row>
    <row r="291" spans="1:9">
      <c r="A291" s="8" t="str">
        <f>IF(OR(B291="",C291=""),"",IFERROR(MATCH(B291,'MASTER PRODUK'!$B$5:$B$204,0)*1000+C291,""))</f>
        <v/>
      </c>
      <c r="B291" s="38"/>
      <c r="C291" s="38"/>
      <c r="D291" s="38"/>
      <c r="E291" s="38"/>
      <c r="F291" s="38"/>
      <c r="G291" s="105"/>
      <c r="H291" s="40"/>
      <c r="I291" s="38"/>
    </row>
    <row r="292" spans="1:9">
      <c r="A292" s="8" t="str">
        <f>IF(OR(B292="",C292=""),"",IFERROR(MATCH(B292,'MASTER PRODUK'!$B$5:$B$204,0)*1000+C292,""))</f>
        <v/>
      </c>
      <c r="B292" s="38"/>
      <c r="C292" s="38"/>
      <c r="D292" s="38"/>
      <c r="E292" s="38"/>
      <c r="F292" s="38"/>
      <c r="G292" s="105"/>
      <c r="H292" s="40"/>
      <c r="I292" s="38"/>
    </row>
    <row r="293" spans="1:9">
      <c r="A293" s="8" t="str">
        <f>IF(OR(B293="",C293=""),"",IFERROR(MATCH(B293,'MASTER PRODUK'!$B$5:$B$204,0)*1000+C293,""))</f>
        <v/>
      </c>
      <c r="B293" s="38"/>
      <c r="C293" s="38"/>
      <c r="D293" s="38"/>
      <c r="E293" s="38"/>
      <c r="F293" s="38"/>
      <c r="G293" s="105"/>
      <c r="H293" s="40"/>
      <c r="I293" s="38"/>
    </row>
    <row r="294" spans="1:9">
      <c r="A294" s="8" t="str">
        <f>IF(OR(B294="",C294=""),"",IFERROR(MATCH(B294,'MASTER PRODUK'!$B$5:$B$204,0)*1000+C294,""))</f>
        <v/>
      </c>
      <c r="B294" s="38"/>
      <c r="C294" s="38"/>
      <c r="D294" s="38"/>
      <c r="E294" s="38"/>
      <c r="F294" s="38"/>
      <c r="G294" s="105"/>
      <c r="H294" s="40"/>
      <c r="I294" s="38"/>
    </row>
    <row r="295" spans="1:9">
      <c r="A295" s="8" t="str">
        <f>IF(OR(B295="",C295=""),"",IFERROR(MATCH(B295,'MASTER PRODUK'!$B$5:$B$204,0)*1000+C295,""))</f>
        <v/>
      </c>
      <c r="B295" s="38"/>
      <c r="C295" s="38"/>
      <c r="D295" s="38"/>
      <c r="E295" s="38"/>
      <c r="F295" s="38"/>
      <c r="G295" s="105"/>
      <c r="H295" s="40"/>
      <c r="I295" s="38"/>
    </row>
    <row r="296" spans="1:9">
      <c r="A296" s="8" t="str">
        <f>IF(OR(B296="",C296=""),"",IFERROR(MATCH(B296,'MASTER PRODUK'!$B$5:$B$204,0)*1000+C296,""))</f>
        <v/>
      </c>
      <c r="B296" s="38"/>
      <c r="C296" s="38"/>
      <c r="D296" s="38"/>
      <c r="E296" s="38"/>
      <c r="F296" s="38"/>
      <c r="G296" s="105"/>
      <c r="H296" s="40"/>
      <c r="I296" s="38"/>
    </row>
    <row r="297" spans="1:9">
      <c r="A297" s="8" t="str">
        <f>IF(OR(B297="",C297=""),"",IFERROR(MATCH(B297,'MASTER PRODUK'!$B$5:$B$204,0)*1000+C297,""))</f>
        <v/>
      </c>
      <c r="B297" s="38"/>
      <c r="C297" s="38"/>
      <c r="D297" s="38"/>
      <c r="E297" s="38"/>
      <c r="F297" s="38"/>
      <c r="G297" s="105"/>
      <c r="H297" s="40"/>
      <c r="I297" s="38"/>
    </row>
    <row r="298" spans="1:9">
      <c r="A298" s="8" t="str">
        <f>IF(OR(B298="",C298=""),"",IFERROR(MATCH(B298,'MASTER PRODUK'!$B$5:$B$204,0)*1000+C298,""))</f>
        <v/>
      </c>
      <c r="B298" s="38"/>
      <c r="C298" s="38"/>
      <c r="D298" s="38"/>
      <c r="E298" s="38"/>
      <c r="F298" s="38"/>
      <c r="G298" s="105"/>
      <c r="H298" s="40"/>
      <c r="I298" s="38"/>
    </row>
    <row r="299" spans="1:9">
      <c r="A299" s="8" t="str">
        <f>IF(OR(B299="",C299=""),"",IFERROR(MATCH(B299,'MASTER PRODUK'!$B$5:$B$204,0)*1000+C299,""))</f>
        <v/>
      </c>
      <c r="B299" s="38"/>
      <c r="C299" s="38"/>
      <c r="D299" s="38"/>
      <c r="E299" s="38"/>
      <c r="F299" s="38"/>
      <c r="G299" s="105"/>
      <c r="H299" s="40"/>
      <c r="I299" s="38"/>
    </row>
    <row r="300" spans="1:9">
      <c r="A300" s="8" t="str">
        <f>IF(OR(B300="",C300=""),"",IFERROR(MATCH(B300,'MASTER PRODUK'!$B$5:$B$204,0)*1000+C300,""))</f>
        <v/>
      </c>
      <c r="B300" s="38"/>
      <c r="C300" s="38"/>
      <c r="D300" s="38"/>
      <c r="E300" s="38"/>
      <c r="F300" s="38"/>
      <c r="G300" s="105"/>
      <c r="H300" s="40"/>
      <c r="I300" s="38"/>
    </row>
    <row r="301" spans="1:9">
      <c r="A301" s="8" t="str">
        <f>IF(OR(B301="",C301=""),"",IFERROR(MATCH(B301,'MASTER PRODUK'!$B$5:$B$204,0)*1000+C301,""))</f>
        <v/>
      </c>
      <c r="B301" s="38"/>
      <c r="C301" s="38"/>
      <c r="D301" s="38"/>
      <c r="E301" s="38"/>
      <c r="F301" s="38"/>
      <c r="G301" s="105"/>
      <c r="H301" s="40"/>
      <c r="I301" s="38"/>
    </row>
    <row r="302" spans="1:9">
      <c r="A302" s="8" t="str">
        <f>IF(OR(B302="",C302=""),"",IFERROR(MATCH(B302,'MASTER PRODUK'!$B$5:$B$204,0)*1000+C302,""))</f>
        <v/>
      </c>
      <c r="B302" s="38"/>
      <c r="C302" s="38"/>
      <c r="D302" s="38"/>
      <c r="E302" s="38"/>
      <c r="F302" s="38"/>
      <c r="G302" s="105"/>
      <c r="H302" s="40"/>
      <c r="I302" s="38"/>
    </row>
    <row r="303" spans="1:9">
      <c r="A303" s="8" t="str">
        <f>IF(OR(B303="",C303=""),"",IFERROR(MATCH(B303,'MASTER PRODUK'!$B$5:$B$204,0)*1000+C303,""))</f>
        <v/>
      </c>
      <c r="B303" s="38"/>
      <c r="C303" s="38"/>
      <c r="D303" s="38"/>
      <c r="E303" s="38"/>
      <c r="F303" s="38"/>
      <c r="G303" s="105"/>
      <c r="H303" s="40"/>
      <c r="I303" s="38"/>
    </row>
    <row r="304" spans="1:9">
      <c r="A304" s="8" t="str">
        <f>IF(OR(B304="",C304=""),"",IFERROR(MATCH(B304,'MASTER PRODUK'!$B$5:$B$204,0)*1000+C304,""))</f>
        <v/>
      </c>
      <c r="B304" s="38"/>
      <c r="C304" s="38"/>
      <c r="D304" s="38"/>
      <c r="E304" s="38"/>
      <c r="F304" s="38"/>
      <c r="G304" s="105"/>
      <c r="H304" s="40"/>
      <c r="I304" s="38"/>
    </row>
    <row r="305" spans="1:9">
      <c r="A305" s="8" t="str">
        <f>IF(OR(B305="",C305=""),"",IFERROR(MATCH(B305,'MASTER PRODUK'!$B$5:$B$204,0)*1000+C305,""))</f>
        <v/>
      </c>
      <c r="B305" s="38"/>
      <c r="C305" s="38"/>
      <c r="D305" s="38"/>
      <c r="E305" s="38"/>
      <c r="F305" s="38"/>
      <c r="G305" s="105"/>
      <c r="H305" s="40"/>
      <c r="I305" s="38"/>
    </row>
    <row r="306" spans="1:9">
      <c r="A306" s="8" t="str">
        <f>IF(OR(B306="",C306=""),"",IFERROR(MATCH(B306,'MASTER PRODUK'!$B$5:$B$204,0)*1000+C306,""))</f>
        <v/>
      </c>
      <c r="B306" s="38"/>
      <c r="C306" s="38"/>
      <c r="D306" s="38"/>
      <c r="E306" s="38"/>
      <c r="F306" s="38"/>
      <c r="G306" s="105"/>
      <c r="H306" s="40"/>
      <c r="I306" s="38"/>
    </row>
    <row r="307" spans="1:9">
      <c r="A307" s="8" t="str">
        <f>IF(OR(B307="",C307=""),"",IFERROR(MATCH(B307,'MASTER PRODUK'!$B$5:$B$204,0)*1000+C307,""))</f>
        <v/>
      </c>
      <c r="B307" s="38"/>
      <c r="C307" s="38"/>
      <c r="D307" s="38"/>
      <c r="E307" s="38"/>
      <c r="F307" s="38"/>
      <c r="G307" s="105"/>
      <c r="H307" s="40"/>
      <c r="I307" s="38"/>
    </row>
    <row r="308" spans="1:9">
      <c r="A308" s="8" t="str">
        <f>IF(OR(B308="",C308=""),"",IFERROR(MATCH(B308,'MASTER PRODUK'!$B$5:$B$204,0)*1000+C308,""))</f>
        <v/>
      </c>
      <c r="B308" s="38"/>
      <c r="C308" s="38"/>
      <c r="D308" s="38"/>
      <c r="E308" s="38"/>
      <c r="F308" s="38"/>
      <c r="G308" s="105"/>
      <c r="H308" s="40"/>
      <c r="I308" s="38"/>
    </row>
    <row r="309" spans="1:9">
      <c r="A309" s="8" t="str">
        <f>IF(OR(B309="",C309=""),"",IFERROR(MATCH(B309,'MASTER PRODUK'!$B$5:$B$204,0)*1000+C309,""))</f>
        <v/>
      </c>
      <c r="B309" s="38"/>
      <c r="C309" s="38"/>
      <c r="D309" s="38"/>
      <c r="E309" s="38"/>
      <c r="F309" s="38"/>
      <c r="G309" s="105"/>
      <c r="H309" s="40"/>
      <c r="I309" s="38"/>
    </row>
    <row r="310" spans="1:9">
      <c r="A310" s="8" t="str">
        <f>IF(OR(B310="",C310=""),"",IFERROR(MATCH(B310,'MASTER PRODUK'!$B$5:$B$204,0)*1000+C310,""))</f>
        <v/>
      </c>
      <c r="B310" s="38"/>
      <c r="C310" s="38"/>
      <c r="D310" s="38"/>
      <c r="E310" s="38"/>
      <c r="F310" s="38"/>
      <c r="G310" s="105"/>
      <c r="H310" s="40"/>
      <c r="I310" s="38"/>
    </row>
    <row r="311" spans="1:9">
      <c r="A311" s="8" t="str">
        <f>IF(OR(B311="",C311=""),"",IFERROR(MATCH(B311,'MASTER PRODUK'!$B$5:$B$204,0)*1000+C311,""))</f>
        <v/>
      </c>
      <c r="B311" s="38"/>
      <c r="C311" s="38"/>
      <c r="D311" s="38"/>
      <c r="E311" s="38"/>
      <c r="F311" s="38"/>
      <c r="G311" s="105"/>
      <c r="H311" s="40"/>
      <c r="I311" s="38"/>
    </row>
    <row r="312" spans="1:9">
      <c r="A312" s="8" t="str">
        <f>IF(OR(B312="",C312=""),"",IFERROR(MATCH(B312,'MASTER PRODUK'!$B$5:$B$204,0)*1000+C312,""))</f>
        <v/>
      </c>
      <c r="B312" s="38"/>
      <c r="C312" s="38"/>
      <c r="D312" s="38"/>
      <c r="E312" s="38"/>
      <c r="F312" s="38"/>
      <c r="G312" s="105"/>
      <c r="H312" s="40"/>
      <c r="I312" s="38"/>
    </row>
    <row r="313" spans="1:9">
      <c r="A313" s="8" t="str">
        <f>IF(OR(B313="",C313=""),"",IFERROR(MATCH(B313,'MASTER PRODUK'!$B$5:$B$204,0)*1000+C313,""))</f>
        <v/>
      </c>
      <c r="B313" s="38"/>
      <c r="C313" s="38"/>
      <c r="D313" s="38"/>
      <c r="E313" s="38"/>
      <c r="F313" s="38"/>
      <c r="G313" s="105"/>
      <c r="H313" s="40"/>
      <c r="I313" s="38"/>
    </row>
    <row r="314" spans="1:9">
      <c r="A314" s="8" t="str">
        <f>IF(OR(B314="",C314=""),"",IFERROR(MATCH(B314,'MASTER PRODUK'!$B$5:$B$204,0)*1000+C314,""))</f>
        <v/>
      </c>
      <c r="B314" s="38"/>
      <c r="C314" s="38"/>
      <c r="D314" s="38"/>
      <c r="E314" s="38"/>
      <c r="F314" s="38"/>
      <c r="G314" s="105"/>
      <c r="H314" s="40"/>
      <c r="I314" s="38"/>
    </row>
    <row r="315" spans="1:9">
      <c r="A315" s="8" t="str">
        <f>IF(OR(B315="",C315=""),"",IFERROR(MATCH(B315,'MASTER PRODUK'!$B$5:$B$204,0)*1000+C315,""))</f>
        <v/>
      </c>
      <c r="B315" s="38"/>
      <c r="C315" s="38"/>
      <c r="D315" s="38"/>
      <c r="E315" s="38"/>
      <c r="F315" s="38"/>
      <c r="G315" s="105"/>
      <c r="H315" s="40"/>
      <c r="I315" s="38"/>
    </row>
    <row r="316" spans="1:9">
      <c r="A316" s="8" t="str">
        <f>IF(OR(B316="",C316=""),"",IFERROR(MATCH(B316,'MASTER PRODUK'!$B$5:$B$204,0)*1000+C316,""))</f>
        <v/>
      </c>
      <c r="B316" s="38"/>
      <c r="C316" s="38"/>
      <c r="D316" s="38"/>
      <c r="E316" s="38"/>
      <c r="F316" s="38"/>
      <c r="G316" s="105"/>
      <c r="H316" s="40"/>
      <c r="I316" s="38"/>
    </row>
    <row r="317" spans="1:9">
      <c r="A317" s="8" t="str">
        <f>IF(OR(B317="",C317=""),"",IFERROR(MATCH(B317,'MASTER PRODUK'!$B$5:$B$204,0)*1000+C317,""))</f>
        <v/>
      </c>
      <c r="B317" s="38"/>
      <c r="C317" s="38"/>
      <c r="D317" s="38"/>
      <c r="E317" s="38"/>
      <c r="F317" s="38"/>
      <c r="G317" s="105"/>
      <c r="H317" s="40"/>
      <c r="I317" s="38"/>
    </row>
    <row r="318" spans="1:9">
      <c r="A318" s="8" t="str">
        <f>IF(OR(B318="",C318=""),"",IFERROR(MATCH(B318,'MASTER PRODUK'!$B$5:$B$204,0)*1000+C318,""))</f>
        <v/>
      </c>
      <c r="B318" s="38"/>
      <c r="C318" s="38"/>
      <c r="D318" s="38"/>
      <c r="E318" s="38"/>
      <c r="F318" s="38"/>
      <c r="G318" s="105"/>
      <c r="H318" s="40"/>
      <c r="I318" s="38"/>
    </row>
    <row r="319" spans="1:9">
      <c r="A319" s="8" t="str">
        <f>IF(OR(B319="",C319=""),"",IFERROR(MATCH(B319,'MASTER PRODUK'!$B$5:$B$204,0)*1000+C319,""))</f>
        <v/>
      </c>
      <c r="B319" s="38"/>
      <c r="C319" s="38"/>
      <c r="D319" s="38"/>
      <c r="E319" s="38"/>
      <c r="F319" s="38"/>
      <c r="G319" s="105"/>
      <c r="H319" s="40"/>
      <c r="I319" s="38"/>
    </row>
    <row r="320" spans="1:9">
      <c r="A320" s="8" t="str">
        <f>IF(OR(B320="",C320=""),"",IFERROR(MATCH(B320,'MASTER PRODUK'!$B$5:$B$204,0)*1000+C320,""))</f>
        <v/>
      </c>
      <c r="B320" s="38"/>
      <c r="C320" s="38"/>
      <c r="D320" s="38"/>
      <c r="E320" s="38"/>
      <c r="F320" s="38"/>
      <c r="G320" s="105"/>
      <c r="H320" s="40"/>
      <c r="I320" s="38"/>
    </row>
    <row r="321" spans="1:9">
      <c r="A321" s="8" t="str">
        <f>IF(OR(B321="",C321=""),"",IFERROR(MATCH(B321,'MASTER PRODUK'!$B$5:$B$204,0)*1000+C321,""))</f>
        <v/>
      </c>
      <c r="B321" s="38"/>
      <c r="C321" s="38"/>
      <c r="D321" s="38"/>
      <c r="E321" s="38"/>
      <c r="F321" s="38"/>
      <c r="G321" s="105"/>
      <c r="H321" s="40"/>
      <c r="I321" s="38"/>
    </row>
    <row r="322" spans="1:9">
      <c r="A322" s="8" t="str">
        <f>IF(OR(B322="",C322=""),"",IFERROR(MATCH(B322,'MASTER PRODUK'!$B$5:$B$204,0)*1000+C322,""))</f>
        <v/>
      </c>
      <c r="B322" s="38"/>
      <c r="C322" s="38"/>
      <c r="D322" s="38"/>
      <c r="E322" s="38"/>
      <c r="F322" s="38"/>
      <c r="G322" s="105"/>
      <c r="H322" s="40"/>
      <c r="I322" s="38"/>
    </row>
    <row r="323" spans="1:9">
      <c r="A323" s="8" t="str">
        <f>IF(OR(B323="",C323=""),"",IFERROR(MATCH(B323,'MASTER PRODUK'!$B$5:$B$204,0)*1000+C323,""))</f>
        <v/>
      </c>
      <c r="B323" s="38"/>
      <c r="C323" s="38"/>
      <c r="D323" s="38"/>
      <c r="E323" s="38"/>
      <c r="F323" s="38"/>
      <c r="G323" s="105"/>
      <c r="H323" s="40"/>
      <c r="I323" s="38"/>
    </row>
    <row r="324" spans="1:9">
      <c r="A324" s="8" t="str">
        <f>IF(OR(B324="",C324=""),"",IFERROR(MATCH(B324,'MASTER PRODUK'!$B$5:$B$204,0)*1000+C324,""))</f>
        <v/>
      </c>
      <c r="B324" s="38"/>
      <c r="C324" s="38"/>
      <c r="D324" s="38"/>
      <c r="E324" s="38"/>
      <c r="F324" s="38"/>
      <c r="G324" s="105"/>
      <c r="H324" s="40"/>
      <c r="I324" s="38"/>
    </row>
    <row r="325" spans="1:9">
      <c r="A325" s="8" t="str">
        <f>IF(OR(B325="",C325=""),"",IFERROR(MATCH(B325,'MASTER PRODUK'!$B$5:$B$204,0)*1000+C325,""))</f>
        <v/>
      </c>
      <c r="B325" s="38"/>
      <c r="C325" s="38"/>
      <c r="D325" s="38"/>
      <c r="E325" s="38"/>
      <c r="F325" s="38"/>
      <c r="G325" s="105"/>
      <c r="H325" s="40"/>
      <c r="I325" s="38"/>
    </row>
    <row r="326" spans="1:9">
      <c r="A326" s="8" t="str">
        <f>IF(OR(B326="",C326=""),"",IFERROR(MATCH(B326,'MASTER PRODUK'!$B$5:$B$204,0)*1000+C326,""))</f>
        <v/>
      </c>
      <c r="B326" s="38"/>
      <c r="C326" s="38"/>
      <c r="D326" s="38"/>
      <c r="E326" s="38"/>
      <c r="F326" s="38"/>
      <c r="G326" s="105"/>
      <c r="H326" s="40"/>
      <c r="I326" s="38"/>
    </row>
    <row r="327" spans="1:9">
      <c r="A327" s="8" t="str">
        <f>IF(OR(B327="",C327=""),"",IFERROR(MATCH(B327,'MASTER PRODUK'!$B$5:$B$204,0)*1000+C327,""))</f>
        <v/>
      </c>
      <c r="B327" s="38"/>
      <c r="C327" s="38"/>
      <c r="D327" s="38"/>
      <c r="E327" s="38"/>
      <c r="F327" s="38"/>
      <c r="G327" s="105"/>
      <c r="H327" s="40"/>
      <c r="I327" s="38"/>
    </row>
    <row r="328" spans="1:9">
      <c r="A328" s="8" t="str">
        <f>IF(OR(B328="",C328=""),"",IFERROR(MATCH(B328,'MASTER PRODUK'!$B$5:$B$204,0)*1000+C328,""))</f>
        <v/>
      </c>
      <c r="B328" s="38"/>
      <c r="C328" s="38"/>
      <c r="D328" s="38"/>
      <c r="E328" s="38"/>
      <c r="F328" s="38"/>
      <c r="G328" s="105"/>
      <c r="H328" s="40"/>
      <c r="I328" s="38"/>
    </row>
    <row r="329" spans="1:9">
      <c r="A329" s="8" t="str">
        <f>IF(OR(B329="",C329=""),"",IFERROR(MATCH(B329,'MASTER PRODUK'!$B$5:$B$204,0)*1000+C329,""))</f>
        <v/>
      </c>
      <c r="B329" s="38"/>
      <c r="C329" s="38"/>
      <c r="D329" s="38"/>
      <c r="E329" s="38"/>
      <c r="F329" s="38"/>
      <c r="G329" s="105"/>
      <c r="H329" s="40"/>
      <c r="I329" s="38"/>
    </row>
    <row r="330" spans="1:9">
      <c r="A330" s="8" t="str">
        <f>IF(OR(B330="",C330=""),"",IFERROR(MATCH(B330,'MASTER PRODUK'!$B$5:$B$204,0)*1000+C330,""))</f>
        <v/>
      </c>
      <c r="B330" s="38"/>
      <c r="C330" s="38"/>
      <c r="D330" s="38"/>
      <c r="E330" s="38"/>
      <c r="F330" s="38"/>
      <c r="G330" s="105"/>
      <c r="H330" s="40"/>
      <c r="I330" s="38"/>
    </row>
    <row r="331" spans="1:9">
      <c r="A331" s="8" t="str">
        <f>IF(OR(B331="",C331=""),"",IFERROR(MATCH(B331,'MASTER PRODUK'!$B$5:$B$204,0)*1000+C331,""))</f>
        <v/>
      </c>
      <c r="B331" s="38"/>
      <c r="C331" s="38"/>
      <c r="D331" s="38"/>
      <c r="E331" s="38"/>
      <c r="F331" s="38"/>
      <c r="G331" s="105"/>
      <c r="H331" s="40"/>
      <c r="I331" s="38"/>
    </row>
    <row r="332" spans="1:9">
      <c r="A332" s="8" t="str">
        <f>IF(OR(B332="",C332=""),"",IFERROR(MATCH(B332,'MASTER PRODUK'!$B$5:$B$204,0)*1000+C332,""))</f>
        <v/>
      </c>
      <c r="B332" s="38"/>
      <c r="C332" s="38"/>
      <c r="D332" s="38"/>
      <c r="E332" s="38"/>
      <c r="F332" s="38"/>
      <c r="G332" s="105"/>
      <c r="H332" s="40"/>
      <c r="I332" s="38"/>
    </row>
    <row r="333" spans="1:9">
      <c r="A333" s="8" t="str">
        <f>IF(OR(B333="",C333=""),"",IFERROR(MATCH(B333,'MASTER PRODUK'!$B$5:$B$204,0)*1000+C333,""))</f>
        <v/>
      </c>
      <c r="B333" s="38"/>
      <c r="C333" s="38"/>
      <c r="D333" s="38"/>
      <c r="E333" s="38"/>
      <c r="F333" s="38"/>
      <c r="G333" s="105"/>
      <c r="H333" s="40"/>
      <c r="I333" s="38"/>
    </row>
    <row r="334" spans="1:9">
      <c r="A334" s="8" t="str">
        <f>IF(OR(B334="",C334=""),"",IFERROR(MATCH(B334,'MASTER PRODUK'!$B$5:$B$204,0)*1000+C334,""))</f>
        <v/>
      </c>
      <c r="B334" s="38"/>
      <c r="C334" s="38"/>
      <c r="D334" s="38"/>
      <c r="E334" s="38"/>
      <c r="F334" s="38"/>
      <c r="G334" s="105"/>
      <c r="H334" s="40"/>
      <c r="I334" s="38"/>
    </row>
    <row r="335" spans="1:9">
      <c r="A335" s="8" t="str">
        <f>IF(OR(B335="",C335=""),"",IFERROR(MATCH(B335,'MASTER PRODUK'!$B$5:$B$204,0)*1000+C335,""))</f>
        <v/>
      </c>
      <c r="B335" s="38"/>
      <c r="C335" s="38"/>
      <c r="D335" s="38"/>
      <c r="E335" s="38"/>
      <c r="F335" s="38"/>
      <c r="G335" s="105"/>
      <c r="H335" s="40"/>
      <c r="I335" s="38"/>
    </row>
    <row r="336" spans="1:9">
      <c r="A336" s="8" t="str">
        <f>IF(OR(B336="",C336=""),"",IFERROR(MATCH(B336,'MASTER PRODUK'!$B$5:$B$204,0)*1000+C336,""))</f>
        <v/>
      </c>
      <c r="B336" s="38"/>
      <c r="C336" s="38"/>
      <c r="D336" s="38"/>
      <c r="E336" s="38"/>
      <c r="F336" s="38"/>
      <c r="G336" s="105"/>
      <c r="H336" s="40"/>
      <c r="I336" s="38"/>
    </row>
    <row r="337" spans="1:9">
      <c r="A337" s="8" t="str">
        <f>IF(OR(B337="",C337=""),"",IFERROR(MATCH(B337,'MASTER PRODUK'!$B$5:$B$204,0)*1000+C337,""))</f>
        <v/>
      </c>
      <c r="B337" s="38"/>
      <c r="C337" s="38"/>
      <c r="D337" s="38"/>
      <c r="E337" s="38"/>
      <c r="F337" s="38"/>
      <c r="G337" s="105"/>
      <c r="H337" s="40"/>
      <c r="I337" s="38"/>
    </row>
    <row r="338" spans="1:9">
      <c r="A338" s="8" t="str">
        <f>IF(OR(B338="",C338=""),"",IFERROR(MATCH(B338,'MASTER PRODUK'!$B$5:$B$204,0)*1000+C338,""))</f>
        <v/>
      </c>
      <c r="B338" s="38"/>
      <c r="C338" s="38"/>
      <c r="D338" s="38"/>
      <c r="E338" s="38"/>
      <c r="F338" s="38"/>
      <c r="G338" s="105"/>
      <c r="H338" s="40"/>
      <c r="I338" s="38"/>
    </row>
    <row r="339" spans="1:9">
      <c r="A339" s="8" t="str">
        <f>IF(OR(B339="",C339=""),"",IFERROR(MATCH(B339,'MASTER PRODUK'!$B$5:$B$204,0)*1000+C339,""))</f>
        <v/>
      </c>
      <c r="B339" s="38"/>
      <c r="C339" s="38"/>
      <c r="D339" s="38"/>
      <c r="E339" s="38"/>
      <c r="F339" s="38"/>
      <c r="G339" s="105"/>
      <c r="H339" s="40"/>
      <c r="I339" s="38"/>
    </row>
    <row r="340" spans="1:9">
      <c r="A340" s="8" t="str">
        <f>IF(OR(B340="",C340=""),"",IFERROR(MATCH(B340,'MASTER PRODUK'!$B$5:$B$204,0)*1000+C340,""))</f>
        <v/>
      </c>
      <c r="B340" s="38"/>
      <c r="C340" s="38"/>
      <c r="D340" s="38"/>
      <c r="E340" s="38"/>
      <c r="F340" s="38"/>
      <c r="G340" s="105"/>
      <c r="H340" s="40"/>
      <c r="I340" s="38"/>
    </row>
    <row r="341" spans="1:9">
      <c r="A341" s="8" t="str">
        <f>IF(OR(B341="",C341=""),"",IFERROR(MATCH(B341,'MASTER PRODUK'!$B$5:$B$204,0)*1000+C341,""))</f>
        <v/>
      </c>
      <c r="B341" s="38"/>
      <c r="C341" s="38"/>
      <c r="D341" s="38"/>
      <c r="E341" s="38"/>
      <c r="F341" s="38"/>
      <c r="G341" s="105"/>
      <c r="H341" s="40"/>
      <c r="I341" s="38"/>
    </row>
    <row r="342" spans="1:9">
      <c r="A342" s="8" t="str">
        <f>IF(OR(B342="",C342=""),"",IFERROR(MATCH(B342,'MASTER PRODUK'!$B$5:$B$204,0)*1000+C342,""))</f>
        <v/>
      </c>
      <c r="B342" s="38"/>
      <c r="C342" s="38"/>
      <c r="D342" s="38"/>
      <c r="E342" s="38"/>
      <c r="F342" s="38"/>
      <c r="G342" s="105"/>
      <c r="H342" s="40"/>
      <c r="I342" s="38"/>
    </row>
    <row r="343" spans="1:9">
      <c r="A343" s="8" t="str">
        <f>IF(OR(B343="",C343=""),"",IFERROR(MATCH(B343,'MASTER PRODUK'!$B$5:$B$204,0)*1000+C343,""))</f>
        <v/>
      </c>
      <c r="B343" s="38"/>
      <c r="C343" s="38"/>
      <c r="D343" s="38"/>
      <c r="E343" s="38"/>
      <c r="F343" s="38"/>
      <c r="G343" s="105"/>
      <c r="H343" s="40"/>
      <c r="I343" s="38"/>
    </row>
    <row r="344" spans="1:9">
      <c r="A344" s="8" t="str">
        <f>IF(OR(B344="",C344=""),"",IFERROR(MATCH(B344,'MASTER PRODUK'!$B$5:$B$204,0)*1000+C344,""))</f>
        <v/>
      </c>
      <c r="B344" s="38"/>
      <c r="C344" s="38"/>
      <c r="D344" s="38"/>
      <c r="E344" s="38"/>
      <c r="F344" s="38"/>
      <c r="G344" s="105"/>
      <c r="H344" s="40"/>
      <c r="I344" s="38"/>
    </row>
    <row r="345" spans="1:9">
      <c r="A345" s="8" t="str">
        <f>IF(OR(B345="",C345=""),"",IFERROR(MATCH(B345,'MASTER PRODUK'!$B$5:$B$204,0)*1000+C345,""))</f>
        <v/>
      </c>
      <c r="B345" s="38"/>
      <c r="C345" s="38"/>
      <c r="D345" s="38"/>
      <c r="E345" s="38"/>
      <c r="F345" s="38"/>
      <c r="G345" s="105"/>
      <c r="H345" s="40"/>
      <c r="I345" s="38"/>
    </row>
    <row r="346" spans="1:9">
      <c r="A346" s="8" t="str">
        <f>IF(OR(B346="",C346=""),"",IFERROR(MATCH(B346,'MASTER PRODUK'!$B$5:$B$204,0)*1000+C346,""))</f>
        <v/>
      </c>
      <c r="B346" s="38"/>
      <c r="C346" s="38"/>
      <c r="D346" s="38"/>
      <c r="E346" s="38"/>
      <c r="F346" s="38"/>
      <c r="G346" s="105"/>
      <c r="H346" s="40"/>
      <c r="I346" s="38"/>
    </row>
    <row r="347" spans="1:9">
      <c r="A347" s="8" t="str">
        <f>IF(OR(B347="",C347=""),"",IFERROR(MATCH(B347,'MASTER PRODUK'!$B$5:$B$204,0)*1000+C347,""))</f>
        <v/>
      </c>
      <c r="B347" s="38"/>
      <c r="C347" s="38"/>
      <c r="D347" s="38"/>
      <c r="E347" s="38"/>
      <c r="F347" s="38"/>
      <c r="G347" s="105"/>
      <c r="H347" s="40"/>
      <c r="I347" s="38"/>
    </row>
    <row r="348" spans="1:9">
      <c r="A348" s="8" t="str">
        <f>IF(OR(B348="",C348=""),"",IFERROR(MATCH(B348,'MASTER PRODUK'!$B$5:$B$204,0)*1000+C348,""))</f>
        <v/>
      </c>
      <c r="B348" s="38"/>
      <c r="C348" s="38"/>
      <c r="D348" s="38"/>
      <c r="E348" s="38"/>
      <c r="F348" s="38"/>
      <c r="G348" s="105"/>
      <c r="H348" s="40"/>
      <c r="I348" s="38"/>
    </row>
    <row r="349" spans="1:9">
      <c r="A349" s="8" t="str">
        <f>IF(OR(B349="",C349=""),"",IFERROR(MATCH(B349,'MASTER PRODUK'!$B$5:$B$204,0)*1000+C349,""))</f>
        <v/>
      </c>
      <c r="B349" s="38"/>
      <c r="C349" s="38"/>
      <c r="D349" s="38"/>
      <c r="E349" s="38"/>
      <c r="F349" s="38"/>
      <c r="G349" s="105"/>
      <c r="H349" s="40"/>
      <c r="I349" s="38"/>
    </row>
    <row r="350" spans="1:9">
      <c r="A350" s="8" t="str">
        <f>IF(OR(B350="",C350=""),"",IFERROR(MATCH(B350,'MASTER PRODUK'!$B$5:$B$204,0)*1000+C350,""))</f>
        <v/>
      </c>
      <c r="B350" s="38"/>
      <c r="C350" s="38"/>
      <c r="D350" s="38"/>
      <c r="E350" s="38"/>
      <c r="F350" s="38"/>
      <c r="G350" s="105"/>
      <c r="H350" s="40"/>
      <c r="I350" s="38"/>
    </row>
    <row r="351" spans="1:9">
      <c r="A351" s="8" t="str">
        <f>IF(OR(B351="",C351=""),"",IFERROR(MATCH(B351,'MASTER PRODUK'!$B$5:$B$204,0)*1000+C351,""))</f>
        <v/>
      </c>
      <c r="B351" s="38"/>
      <c r="C351" s="38"/>
      <c r="D351" s="38"/>
      <c r="E351" s="38"/>
      <c r="F351" s="38"/>
      <c r="G351" s="105"/>
      <c r="H351" s="40"/>
      <c r="I351" s="38"/>
    </row>
    <row r="352" spans="1:9">
      <c r="A352" s="8" t="str">
        <f>IF(OR(B352="",C352=""),"",IFERROR(MATCH(B352,'MASTER PRODUK'!$B$5:$B$204,0)*1000+C352,""))</f>
        <v/>
      </c>
      <c r="B352" s="38"/>
      <c r="C352" s="38"/>
      <c r="D352" s="38"/>
      <c r="E352" s="38"/>
      <c r="F352" s="38"/>
      <c r="G352" s="105"/>
      <c r="H352" s="40"/>
      <c r="I352" s="38"/>
    </row>
    <row r="353" spans="1:9">
      <c r="A353" s="8" t="str">
        <f>IF(OR(B353="",C353=""),"",IFERROR(MATCH(B353,'MASTER PRODUK'!$B$5:$B$204,0)*1000+C353,""))</f>
        <v/>
      </c>
      <c r="B353" s="38"/>
      <c r="C353" s="38"/>
      <c r="D353" s="38"/>
      <c r="E353" s="38"/>
      <c r="F353" s="38"/>
      <c r="G353" s="105"/>
      <c r="H353" s="40"/>
      <c r="I353" s="38"/>
    </row>
    <row r="354" spans="1:9">
      <c r="A354" s="8" t="str">
        <f>IF(OR(B354="",C354=""),"",IFERROR(MATCH(B354,'MASTER PRODUK'!$B$5:$B$204,0)*1000+C354,""))</f>
        <v/>
      </c>
      <c r="B354" s="38"/>
      <c r="C354" s="38"/>
      <c r="D354" s="38"/>
      <c r="E354" s="38"/>
      <c r="F354" s="38"/>
      <c r="G354" s="105"/>
      <c r="H354" s="40"/>
      <c r="I354" s="38"/>
    </row>
    <row r="355" spans="1:9">
      <c r="A355" s="8" t="str">
        <f>IF(OR(B355="",C355=""),"",IFERROR(MATCH(B355,'MASTER PRODUK'!$B$5:$B$204,0)*1000+C355,""))</f>
        <v/>
      </c>
      <c r="B355" s="38"/>
      <c r="C355" s="38"/>
      <c r="D355" s="38"/>
      <c r="E355" s="38"/>
      <c r="F355" s="38"/>
      <c r="G355" s="105"/>
      <c r="H355" s="40"/>
      <c r="I355" s="38"/>
    </row>
    <row r="356" spans="1:9">
      <c r="A356" s="8" t="str">
        <f>IF(OR(B356="",C356=""),"",IFERROR(MATCH(B356,'MASTER PRODUK'!$B$5:$B$204,0)*1000+C356,""))</f>
        <v/>
      </c>
      <c r="B356" s="38"/>
      <c r="C356" s="38"/>
      <c r="D356" s="38"/>
      <c r="E356" s="38"/>
      <c r="F356" s="38"/>
      <c r="G356" s="105"/>
      <c r="H356" s="40"/>
      <c r="I356" s="38"/>
    </row>
    <row r="357" spans="1:9">
      <c r="A357" s="8" t="str">
        <f>IF(OR(B357="",C357=""),"",IFERROR(MATCH(B357,'MASTER PRODUK'!$B$5:$B$204,0)*1000+C357,""))</f>
        <v/>
      </c>
      <c r="B357" s="38"/>
      <c r="C357" s="38"/>
      <c r="D357" s="38"/>
      <c r="E357" s="38"/>
      <c r="F357" s="38"/>
      <c r="G357" s="105"/>
      <c r="H357" s="40"/>
      <c r="I357" s="38"/>
    </row>
    <row r="358" spans="1:9">
      <c r="A358" s="8" t="str">
        <f>IF(OR(B358="",C358=""),"",IFERROR(MATCH(B358,'MASTER PRODUK'!$B$5:$B$204,0)*1000+C358,""))</f>
        <v/>
      </c>
      <c r="B358" s="38"/>
      <c r="C358" s="38"/>
      <c r="D358" s="38"/>
      <c r="E358" s="38"/>
      <c r="F358" s="38"/>
      <c r="G358" s="105"/>
      <c r="H358" s="40"/>
      <c r="I358" s="38"/>
    </row>
    <row r="359" spans="1:9">
      <c r="A359" s="8" t="str">
        <f>IF(OR(B359="",C359=""),"",IFERROR(MATCH(B359,'MASTER PRODUK'!$B$5:$B$204,0)*1000+C359,""))</f>
        <v/>
      </c>
      <c r="B359" s="38"/>
      <c r="C359" s="38"/>
      <c r="D359" s="38"/>
      <c r="E359" s="38"/>
      <c r="F359" s="38"/>
      <c r="G359" s="105"/>
      <c r="H359" s="40"/>
      <c r="I359" s="38"/>
    </row>
    <row r="360" spans="1:9">
      <c r="A360" s="8" t="str">
        <f>IF(OR(B360="",C360=""),"",IFERROR(MATCH(B360,'MASTER PRODUK'!$B$5:$B$204,0)*1000+C360,""))</f>
        <v/>
      </c>
      <c r="B360" s="38"/>
      <c r="C360" s="38"/>
      <c r="D360" s="38"/>
      <c r="E360" s="38"/>
      <c r="F360" s="38"/>
      <c r="G360" s="105"/>
      <c r="H360" s="40"/>
      <c r="I360" s="38"/>
    </row>
    <row r="361" spans="1:9">
      <c r="A361" s="8" t="str">
        <f>IF(OR(B361="",C361=""),"",IFERROR(MATCH(B361,'MASTER PRODUK'!$B$5:$B$204,0)*1000+C361,""))</f>
        <v/>
      </c>
      <c r="B361" s="38"/>
      <c r="C361" s="38"/>
      <c r="D361" s="38"/>
      <c r="E361" s="38"/>
      <c r="F361" s="38"/>
      <c r="G361" s="105"/>
      <c r="H361" s="40"/>
      <c r="I361" s="38"/>
    </row>
    <row r="362" spans="1:9">
      <c r="A362" s="8" t="str">
        <f>IF(OR(B362="",C362=""),"",IFERROR(MATCH(B362,'MASTER PRODUK'!$B$5:$B$204,0)*1000+C362,""))</f>
        <v/>
      </c>
      <c r="B362" s="38"/>
      <c r="C362" s="38"/>
      <c r="D362" s="38"/>
      <c r="E362" s="38"/>
      <c r="F362" s="38"/>
      <c r="G362" s="105"/>
      <c r="H362" s="40"/>
      <c r="I362" s="38"/>
    </row>
    <row r="363" spans="1:9">
      <c r="A363" s="8" t="str">
        <f>IF(OR(B363="",C363=""),"",IFERROR(MATCH(B363,'MASTER PRODUK'!$B$5:$B$204,0)*1000+C363,""))</f>
        <v/>
      </c>
      <c r="B363" s="38"/>
      <c r="C363" s="38"/>
      <c r="D363" s="38"/>
      <c r="E363" s="38"/>
      <c r="F363" s="38"/>
      <c r="G363" s="105"/>
      <c r="H363" s="40"/>
      <c r="I363" s="38"/>
    </row>
    <row r="364" spans="1:9">
      <c r="A364" s="8" t="str">
        <f>IF(OR(B364="",C364=""),"",IFERROR(MATCH(B364,'MASTER PRODUK'!$B$5:$B$204,0)*1000+C364,""))</f>
        <v/>
      </c>
      <c r="B364" s="38"/>
      <c r="C364" s="38"/>
      <c r="D364" s="38"/>
      <c r="E364" s="38"/>
      <c r="F364" s="38"/>
      <c r="G364" s="105"/>
      <c r="H364" s="40"/>
      <c r="I364" s="38"/>
    </row>
    <row r="365" spans="1:9">
      <c r="A365" s="8" t="str">
        <f>IF(OR(B365="",C365=""),"",IFERROR(MATCH(B365,'MASTER PRODUK'!$B$5:$B$204,0)*1000+C365,""))</f>
        <v/>
      </c>
      <c r="B365" s="38"/>
      <c r="C365" s="38"/>
      <c r="D365" s="38"/>
      <c r="E365" s="38"/>
      <c r="F365" s="38"/>
      <c r="G365" s="105"/>
      <c r="H365" s="40"/>
      <c r="I365" s="38"/>
    </row>
    <row r="366" spans="1:9">
      <c r="A366" s="8" t="str">
        <f>IF(OR(B366="",C366=""),"",IFERROR(MATCH(B366,'MASTER PRODUK'!$B$5:$B$204,0)*1000+C366,""))</f>
        <v/>
      </c>
      <c r="B366" s="38"/>
      <c r="C366" s="38"/>
      <c r="D366" s="38"/>
      <c r="E366" s="38"/>
      <c r="F366" s="38"/>
      <c r="G366" s="105"/>
      <c r="H366" s="40"/>
      <c r="I366" s="38"/>
    </row>
    <row r="367" spans="1:9">
      <c r="A367" s="8" t="str">
        <f>IF(OR(B367="",C367=""),"",IFERROR(MATCH(B367,'MASTER PRODUK'!$B$5:$B$204,0)*1000+C367,""))</f>
        <v/>
      </c>
      <c r="B367" s="38"/>
      <c r="C367" s="38"/>
      <c r="D367" s="38"/>
      <c r="E367" s="38"/>
      <c r="F367" s="38"/>
      <c r="G367" s="105"/>
      <c r="H367" s="40"/>
      <c r="I367" s="38"/>
    </row>
    <row r="368" spans="1:9">
      <c r="A368" s="8" t="str">
        <f>IF(OR(B368="",C368=""),"",IFERROR(MATCH(B368,'MASTER PRODUK'!$B$5:$B$204,0)*1000+C368,""))</f>
        <v/>
      </c>
      <c r="B368" s="38"/>
      <c r="C368" s="38"/>
      <c r="D368" s="38"/>
      <c r="E368" s="38"/>
      <c r="F368" s="38"/>
      <c r="G368" s="105"/>
      <c r="H368" s="40"/>
      <c r="I368" s="38"/>
    </row>
    <row r="369" spans="1:9">
      <c r="A369" s="8" t="str">
        <f>IF(OR(B369="",C369=""),"",IFERROR(MATCH(B369,'MASTER PRODUK'!$B$5:$B$204,0)*1000+C369,""))</f>
        <v/>
      </c>
      <c r="B369" s="38"/>
      <c r="C369" s="38"/>
      <c r="D369" s="38"/>
      <c r="E369" s="38"/>
      <c r="F369" s="38"/>
      <c r="G369" s="105"/>
      <c r="H369" s="40"/>
      <c r="I369" s="38"/>
    </row>
    <row r="370" spans="1:9">
      <c r="A370" s="8" t="str">
        <f>IF(OR(B370="",C370=""),"",IFERROR(MATCH(B370,'MASTER PRODUK'!$B$5:$B$204,0)*1000+C370,""))</f>
        <v/>
      </c>
      <c r="B370" s="38"/>
      <c r="C370" s="38"/>
      <c r="D370" s="38"/>
      <c r="E370" s="38"/>
      <c r="F370" s="38"/>
      <c r="G370" s="105"/>
      <c r="H370" s="40"/>
      <c r="I370" s="38"/>
    </row>
    <row r="371" spans="1:9">
      <c r="A371" s="8" t="str">
        <f>IF(OR(B371="",C371=""),"",IFERROR(MATCH(B371,'MASTER PRODUK'!$B$5:$B$204,0)*1000+C371,""))</f>
        <v/>
      </c>
      <c r="B371" s="38"/>
      <c r="C371" s="38"/>
      <c r="D371" s="38"/>
      <c r="E371" s="38"/>
      <c r="F371" s="38"/>
      <c r="G371" s="105"/>
      <c r="H371" s="40"/>
      <c r="I371" s="38"/>
    </row>
    <row r="372" spans="1:9">
      <c r="A372" s="8" t="str">
        <f>IF(OR(B372="",C372=""),"",IFERROR(MATCH(B372,'MASTER PRODUK'!$B$5:$B$204,0)*1000+C372,""))</f>
        <v/>
      </c>
      <c r="B372" s="38"/>
      <c r="C372" s="38"/>
      <c r="D372" s="38"/>
      <c r="E372" s="38"/>
      <c r="F372" s="38"/>
      <c r="G372" s="105"/>
      <c r="H372" s="40"/>
      <c r="I372" s="38"/>
    </row>
    <row r="373" spans="1:9">
      <c r="A373" s="8" t="str">
        <f>IF(OR(B373="",C373=""),"",IFERROR(MATCH(B373,'MASTER PRODUK'!$B$5:$B$204,0)*1000+C373,""))</f>
        <v/>
      </c>
      <c r="B373" s="38"/>
      <c r="C373" s="38"/>
      <c r="D373" s="38"/>
      <c r="E373" s="38"/>
      <c r="F373" s="38"/>
      <c r="G373" s="105"/>
      <c r="H373" s="40"/>
      <c r="I373" s="38"/>
    </row>
    <row r="374" spans="1:9">
      <c r="A374" s="8" t="str">
        <f>IF(OR(B374="",C374=""),"",IFERROR(MATCH(B374,'MASTER PRODUK'!$B$5:$B$204,0)*1000+C374,""))</f>
        <v/>
      </c>
      <c r="B374" s="38"/>
      <c r="C374" s="38"/>
      <c r="D374" s="38"/>
      <c r="E374" s="38"/>
      <c r="F374" s="38"/>
      <c r="G374" s="105"/>
      <c r="H374" s="40"/>
      <c r="I374" s="38"/>
    </row>
    <row r="375" spans="1:9">
      <c r="A375" s="8" t="str">
        <f>IF(OR(B375="",C375=""),"",IFERROR(MATCH(B375,'MASTER PRODUK'!$B$5:$B$204,0)*1000+C375,""))</f>
        <v/>
      </c>
      <c r="B375" s="38"/>
      <c r="C375" s="38"/>
      <c r="D375" s="38"/>
      <c r="E375" s="38"/>
      <c r="F375" s="38"/>
      <c r="G375" s="105"/>
      <c r="H375" s="40"/>
      <c r="I375" s="38"/>
    </row>
    <row r="376" spans="1:9">
      <c r="A376" s="8" t="str">
        <f>IF(OR(B376="",C376=""),"",IFERROR(MATCH(B376,'MASTER PRODUK'!$B$5:$B$204,0)*1000+C376,""))</f>
        <v/>
      </c>
      <c r="B376" s="38"/>
      <c r="C376" s="38"/>
      <c r="D376" s="38"/>
      <c r="E376" s="38"/>
      <c r="F376" s="38"/>
      <c r="G376" s="105"/>
      <c r="H376" s="40"/>
      <c r="I376" s="38"/>
    </row>
    <row r="377" spans="1:9">
      <c r="A377" s="8" t="str">
        <f>IF(OR(B377="",C377=""),"",IFERROR(MATCH(B377,'MASTER PRODUK'!$B$5:$B$204,0)*1000+C377,""))</f>
        <v/>
      </c>
      <c r="B377" s="38"/>
      <c r="C377" s="38"/>
      <c r="D377" s="38"/>
      <c r="E377" s="38"/>
      <c r="F377" s="38"/>
      <c r="G377" s="105"/>
      <c r="H377" s="40"/>
      <c r="I377" s="38"/>
    </row>
    <row r="378" spans="1:9">
      <c r="A378" s="8" t="str">
        <f>IF(OR(B378="",C378=""),"",IFERROR(MATCH(B378,'MASTER PRODUK'!$B$5:$B$204,0)*1000+C378,""))</f>
        <v/>
      </c>
      <c r="B378" s="38"/>
      <c r="C378" s="38"/>
      <c r="D378" s="38"/>
      <c r="E378" s="38"/>
      <c r="F378" s="38"/>
      <c r="G378" s="105"/>
      <c r="H378" s="40"/>
      <c r="I378" s="38"/>
    </row>
    <row r="379" spans="1:9">
      <c r="A379" s="8" t="str">
        <f>IF(OR(B379="",C379=""),"",IFERROR(MATCH(B379,'MASTER PRODUK'!$B$5:$B$204,0)*1000+C379,""))</f>
        <v/>
      </c>
      <c r="B379" s="38"/>
      <c r="C379" s="38"/>
      <c r="D379" s="38"/>
      <c r="E379" s="38"/>
      <c r="F379" s="38"/>
      <c r="G379" s="105"/>
      <c r="H379" s="40"/>
      <c r="I379" s="38"/>
    </row>
    <row r="380" spans="1:9">
      <c r="A380" s="8" t="str">
        <f>IF(OR(B380="",C380=""),"",IFERROR(MATCH(B380,'MASTER PRODUK'!$B$5:$B$204,0)*1000+C380,""))</f>
        <v/>
      </c>
      <c r="B380" s="38"/>
      <c r="C380" s="38"/>
      <c r="D380" s="38"/>
      <c r="E380" s="38"/>
      <c r="F380" s="38"/>
      <c r="G380" s="105"/>
      <c r="H380" s="40"/>
      <c r="I380" s="38"/>
    </row>
    <row r="381" spans="1:9">
      <c r="A381" s="8" t="str">
        <f>IF(OR(B381="",C381=""),"",IFERROR(MATCH(B381,'MASTER PRODUK'!$B$5:$B$204,0)*1000+C381,""))</f>
        <v/>
      </c>
      <c r="B381" s="38"/>
      <c r="C381" s="38"/>
      <c r="D381" s="38"/>
      <c r="E381" s="38"/>
      <c r="F381" s="38"/>
      <c r="G381" s="105"/>
      <c r="H381" s="40"/>
      <c r="I381" s="38"/>
    </row>
    <row r="382" spans="1:9">
      <c r="A382" s="8" t="str">
        <f>IF(OR(B382="",C382=""),"",IFERROR(MATCH(B382,'MASTER PRODUK'!$B$5:$B$204,0)*1000+C382,""))</f>
        <v/>
      </c>
      <c r="B382" s="38"/>
      <c r="C382" s="38"/>
      <c r="D382" s="38"/>
      <c r="E382" s="38"/>
      <c r="F382" s="38"/>
      <c r="G382" s="105"/>
      <c r="H382" s="40"/>
      <c r="I382" s="38"/>
    </row>
    <row r="383" spans="1:9">
      <c r="A383" s="8" t="str">
        <f>IF(OR(B383="",C383=""),"",IFERROR(MATCH(B383,'MASTER PRODUK'!$B$5:$B$204,0)*1000+C383,""))</f>
        <v/>
      </c>
      <c r="B383" s="38"/>
      <c r="C383" s="38"/>
      <c r="D383" s="38"/>
      <c r="E383" s="38"/>
      <c r="F383" s="38"/>
      <c r="G383" s="105"/>
      <c r="H383" s="40"/>
      <c r="I383" s="38"/>
    </row>
    <row r="384" spans="1:9">
      <c r="A384" s="8" t="str">
        <f>IF(OR(B384="",C384=""),"",IFERROR(MATCH(B384,'MASTER PRODUK'!$B$5:$B$204,0)*1000+C384,""))</f>
        <v/>
      </c>
      <c r="B384" s="38"/>
      <c r="C384" s="38"/>
      <c r="D384" s="38"/>
      <c r="E384" s="38"/>
      <c r="F384" s="38"/>
      <c r="G384" s="105"/>
      <c r="H384" s="40"/>
      <c r="I384" s="38"/>
    </row>
    <row r="385" spans="1:9">
      <c r="A385" s="8" t="str">
        <f>IF(OR(B385="",C385=""),"",IFERROR(MATCH(B385,'MASTER PRODUK'!$B$5:$B$204,0)*1000+C385,""))</f>
        <v/>
      </c>
      <c r="B385" s="38"/>
      <c r="C385" s="38"/>
      <c r="D385" s="38"/>
      <c r="E385" s="38"/>
      <c r="F385" s="38"/>
      <c r="G385" s="105"/>
      <c r="H385" s="40"/>
      <c r="I385" s="38"/>
    </row>
    <row r="386" spans="1:9">
      <c r="A386" s="8" t="str">
        <f>IF(OR(B386="",C386=""),"",IFERROR(MATCH(B386,'MASTER PRODUK'!$B$5:$B$204,0)*1000+C386,""))</f>
        <v/>
      </c>
      <c r="B386" s="38"/>
      <c r="C386" s="38"/>
      <c r="D386" s="38"/>
      <c r="E386" s="38"/>
      <c r="F386" s="38"/>
      <c r="G386" s="105"/>
      <c r="H386" s="40"/>
      <c r="I386" s="38"/>
    </row>
    <row r="387" spans="1:9">
      <c r="A387" s="8" t="str">
        <f>IF(OR(B387="",C387=""),"",IFERROR(MATCH(B387,'MASTER PRODUK'!$B$5:$B$204,0)*1000+C387,""))</f>
        <v/>
      </c>
      <c r="B387" s="38"/>
      <c r="C387" s="38"/>
      <c r="D387" s="38"/>
      <c r="E387" s="38"/>
      <c r="F387" s="38"/>
      <c r="G387" s="105"/>
      <c r="H387" s="40"/>
      <c r="I387" s="38"/>
    </row>
    <row r="388" spans="1:9">
      <c r="A388" s="8" t="str">
        <f>IF(OR(B388="",C388=""),"",IFERROR(MATCH(B388,'MASTER PRODUK'!$B$5:$B$204,0)*1000+C388,""))</f>
        <v/>
      </c>
      <c r="B388" s="38"/>
      <c r="C388" s="38"/>
      <c r="D388" s="38"/>
      <c r="E388" s="38"/>
      <c r="F388" s="38"/>
      <c r="G388" s="105"/>
      <c r="H388" s="40"/>
      <c r="I388" s="38"/>
    </row>
    <row r="389" spans="1:9">
      <c r="A389" s="8" t="str">
        <f>IF(OR(B389="",C389=""),"",IFERROR(MATCH(B389,'MASTER PRODUK'!$B$5:$B$204,0)*1000+C389,""))</f>
        <v/>
      </c>
      <c r="B389" s="38"/>
      <c r="C389" s="38"/>
      <c r="D389" s="38"/>
      <c r="E389" s="38"/>
      <c r="F389" s="38"/>
      <c r="G389" s="105"/>
      <c r="H389" s="40"/>
      <c r="I389" s="38"/>
    </row>
    <row r="390" spans="1:9">
      <c r="A390" s="8" t="str">
        <f>IF(OR(B390="",C390=""),"",IFERROR(MATCH(B390,'MASTER PRODUK'!$B$5:$B$204,0)*1000+C390,""))</f>
        <v/>
      </c>
      <c r="B390" s="38"/>
      <c r="C390" s="38"/>
      <c r="D390" s="38"/>
      <c r="E390" s="38"/>
      <c r="F390" s="38"/>
      <c r="G390" s="105"/>
      <c r="H390" s="40"/>
      <c r="I390" s="38"/>
    </row>
    <row r="391" spans="1:9">
      <c r="A391" s="8" t="str">
        <f>IF(OR(B391="",C391=""),"",IFERROR(MATCH(B391,'MASTER PRODUK'!$B$5:$B$204,0)*1000+C391,""))</f>
        <v/>
      </c>
      <c r="B391" s="38"/>
      <c r="C391" s="38"/>
      <c r="D391" s="38"/>
      <c r="E391" s="38"/>
      <c r="F391" s="38"/>
      <c r="G391" s="105"/>
      <c r="H391" s="40"/>
      <c r="I391" s="38"/>
    </row>
    <row r="392" spans="1:9">
      <c r="A392" s="8" t="str">
        <f>IF(OR(B392="",C392=""),"",IFERROR(MATCH(B392,'MASTER PRODUK'!$B$5:$B$204,0)*1000+C392,""))</f>
        <v/>
      </c>
      <c r="B392" s="38"/>
      <c r="C392" s="38"/>
      <c r="D392" s="38"/>
      <c r="E392" s="38"/>
      <c r="F392" s="38"/>
      <c r="G392" s="105"/>
      <c r="H392" s="40"/>
      <c r="I392" s="38"/>
    </row>
    <row r="393" spans="1:9">
      <c r="A393" s="8" t="str">
        <f>IF(OR(B393="",C393=""),"",IFERROR(MATCH(B393,'MASTER PRODUK'!$B$5:$B$204,0)*1000+C393,""))</f>
        <v/>
      </c>
      <c r="B393" s="38"/>
      <c r="C393" s="38"/>
      <c r="D393" s="38"/>
      <c r="E393" s="38"/>
      <c r="F393" s="38"/>
      <c r="G393" s="105"/>
      <c r="H393" s="40"/>
      <c r="I393" s="38"/>
    </row>
    <row r="394" spans="1:9">
      <c r="A394" s="8" t="str">
        <f>IF(OR(B394="",C394=""),"",IFERROR(MATCH(B394,'MASTER PRODUK'!$B$5:$B$204,0)*1000+C394,""))</f>
        <v/>
      </c>
      <c r="B394" s="38"/>
      <c r="C394" s="38"/>
      <c r="D394" s="38"/>
      <c r="E394" s="38"/>
      <c r="F394" s="38"/>
      <c r="G394" s="105"/>
      <c r="H394" s="40"/>
      <c r="I394" s="38"/>
    </row>
    <row r="395" spans="1:9">
      <c r="A395" s="8" t="str">
        <f>IF(OR(B395="",C395=""),"",IFERROR(MATCH(B395,'MASTER PRODUK'!$B$5:$B$204,0)*1000+C395,""))</f>
        <v/>
      </c>
      <c r="B395" s="38"/>
      <c r="C395" s="38"/>
      <c r="D395" s="38"/>
      <c r="E395" s="38"/>
      <c r="F395" s="38"/>
      <c r="G395" s="105"/>
      <c r="H395" s="40"/>
      <c r="I395" s="38"/>
    </row>
    <row r="396" spans="1:9">
      <c r="A396" s="8" t="str">
        <f>IF(OR(B396="",C396=""),"",IFERROR(MATCH(B396,'MASTER PRODUK'!$B$5:$B$204,0)*1000+C396,""))</f>
        <v/>
      </c>
      <c r="B396" s="38"/>
      <c r="C396" s="38"/>
      <c r="D396" s="38"/>
      <c r="E396" s="38"/>
      <c r="F396" s="38"/>
      <c r="G396" s="105"/>
      <c r="H396" s="40"/>
      <c r="I396" s="38"/>
    </row>
    <row r="397" spans="1:9">
      <c r="A397" s="8" t="str">
        <f>IF(OR(B397="",C397=""),"",IFERROR(MATCH(B397,'MASTER PRODUK'!$B$5:$B$204,0)*1000+C397,""))</f>
        <v/>
      </c>
      <c r="B397" s="38"/>
      <c r="C397" s="38"/>
      <c r="D397" s="38"/>
      <c r="E397" s="38"/>
      <c r="F397" s="38"/>
      <c r="G397" s="105"/>
      <c r="H397" s="40"/>
      <c r="I397" s="38"/>
    </row>
    <row r="398" spans="1:9">
      <c r="A398" s="8" t="str">
        <f>IF(OR(B398="",C398=""),"",IFERROR(MATCH(B398,'MASTER PRODUK'!$B$5:$B$204,0)*1000+C398,""))</f>
        <v/>
      </c>
      <c r="B398" s="38"/>
      <c r="C398" s="38"/>
      <c r="D398" s="38"/>
      <c r="E398" s="38"/>
      <c r="F398" s="38"/>
      <c r="G398" s="105"/>
      <c r="H398" s="40"/>
      <c r="I398" s="38"/>
    </row>
    <row r="399" spans="1:9">
      <c r="A399" s="8" t="str">
        <f>IF(OR(B399="",C399=""),"",IFERROR(MATCH(B399,'MASTER PRODUK'!$B$5:$B$204,0)*1000+C399,""))</f>
        <v/>
      </c>
      <c r="B399" s="38"/>
      <c r="C399" s="38"/>
      <c r="D399" s="38"/>
      <c r="E399" s="38"/>
      <c r="F399" s="38"/>
      <c r="G399" s="105"/>
      <c r="H399" s="40"/>
      <c r="I399" s="38"/>
    </row>
    <row r="400" spans="1:9">
      <c r="A400" s="8" t="str">
        <f>IF(OR(B400="",C400=""),"",IFERROR(MATCH(B400,'MASTER PRODUK'!$B$5:$B$204,0)*1000+C400,""))</f>
        <v/>
      </c>
      <c r="B400" s="38"/>
      <c r="C400" s="38"/>
      <c r="D400" s="38"/>
      <c r="E400" s="38"/>
      <c r="F400" s="38"/>
      <c r="G400" s="105"/>
      <c r="H400" s="40"/>
      <c r="I400" s="38"/>
    </row>
    <row r="401" spans="1:9">
      <c r="A401" s="8" t="str">
        <f>IF(OR(B401="",C401=""),"",IFERROR(MATCH(B401,'MASTER PRODUK'!$B$5:$B$204,0)*1000+C401,""))</f>
        <v/>
      </c>
      <c r="B401" s="38"/>
      <c r="C401" s="38"/>
      <c r="D401" s="38"/>
      <c r="E401" s="38"/>
      <c r="F401" s="38"/>
      <c r="G401" s="105"/>
      <c r="H401" s="40"/>
      <c r="I401" s="38"/>
    </row>
    <row r="402" spans="1:9">
      <c r="A402" s="8" t="str">
        <f>IF(OR(B402="",C402=""),"",IFERROR(MATCH(B402,'MASTER PRODUK'!$B$5:$B$204,0)*1000+C402,""))</f>
        <v/>
      </c>
      <c r="B402" s="38"/>
      <c r="C402" s="38"/>
      <c r="D402" s="38"/>
      <c r="E402" s="38"/>
      <c r="F402" s="38"/>
      <c r="G402" s="105"/>
      <c r="H402" s="40"/>
      <c r="I402" s="38"/>
    </row>
    <row r="403" spans="1:9">
      <c r="A403" s="8" t="str">
        <f>IF(OR(B403="",C403=""),"",IFERROR(MATCH(B403,'MASTER PRODUK'!$B$5:$B$204,0)*1000+C403,""))</f>
        <v/>
      </c>
      <c r="B403" s="38"/>
      <c r="C403" s="38"/>
      <c r="D403" s="38"/>
      <c r="E403" s="38"/>
      <c r="F403" s="38"/>
      <c r="G403" s="105"/>
      <c r="H403" s="40"/>
      <c r="I403" s="38"/>
    </row>
    <row r="404" spans="1:9">
      <c r="A404" s="8" t="str">
        <f>IF(OR(B404="",C404=""),"",IFERROR(MATCH(B404,'MASTER PRODUK'!$B$5:$B$204,0)*1000+C404,""))</f>
        <v/>
      </c>
      <c r="B404" s="38"/>
      <c r="C404" s="38"/>
      <c r="D404" s="38"/>
      <c r="E404" s="38"/>
      <c r="F404" s="38"/>
      <c r="G404" s="105"/>
      <c r="H404" s="40"/>
      <c r="I404" s="38"/>
    </row>
    <row r="405" spans="1:9">
      <c r="A405" s="8" t="str">
        <f>IF(OR(B405="",C405=""),"",IFERROR(MATCH(B405,'MASTER PRODUK'!$B$5:$B$204,0)*1000+C405,""))</f>
        <v/>
      </c>
      <c r="B405" s="38"/>
      <c r="C405" s="38"/>
      <c r="D405" s="38"/>
      <c r="E405" s="38"/>
      <c r="F405" s="38"/>
      <c r="G405" s="105"/>
      <c r="H405" s="40"/>
      <c r="I405" s="38"/>
    </row>
    <row r="406" spans="1:9">
      <c r="A406" s="8" t="str">
        <f>IF(OR(B406="",C406=""),"",IFERROR(MATCH(B406,'MASTER PRODUK'!$B$5:$B$204,0)*1000+C406,""))</f>
        <v/>
      </c>
      <c r="B406" s="38"/>
      <c r="C406" s="38"/>
      <c r="D406" s="38"/>
      <c r="E406" s="38"/>
      <c r="F406" s="38"/>
      <c r="G406" s="105"/>
      <c r="H406" s="40"/>
      <c r="I406" s="38"/>
    </row>
    <row r="407" spans="1:9">
      <c r="A407" s="8" t="str">
        <f>IF(OR(B407="",C407=""),"",IFERROR(MATCH(B407,'MASTER PRODUK'!$B$5:$B$204,0)*1000+C407,""))</f>
        <v/>
      </c>
      <c r="B407" s="38"/>
      <c r="C407" s="38"/>
      <c r="D407" s="38"/>
      <c r="E407" s="38"/>
      <c r="F407" s="38"/>
      <c r="G407" s="105"/>
      <c r="H407" s="40"/>
      <c r="I407" s="38"/>
    </row>
    <row r="408" spans="1:9">
      <c r="A408" s="8" t="str">
        <f>IF(OR(B408="",C408=""),"",IFERROR(MATCH(B408,'MASTER PRODUK'!$B$5:$B$204,0)*1000+C408,""))</f>
        <v/>
      </c>
      <c r="B408" s="38"/>
      <c r="C408" s="38"/>
      <c r="D408" s="38"/>
      <c r="E408" s="38"/>
      <c r="F408" s="38"/>
      <c r="G408" s="105"/>
      <c r="H408" s="40"/>
      <c r="I408" s="38"/>
    </row>
    <row r="409" spans="1:9">
      <c r="A409" s="8" t="str">
        <f>IF(OR(B409="",C409=""),"",IFERROR(MATCH(B409,'MASTER PRODUK'!$B$5:$B$204,0)*1000+C409,""))</f>
        <v/>
      </c>
      <c r="B409" s="38"/>
      <c r="C409" s="38"/>
      <c r="D409" s="38"/>
      <c r="E409" s="38"/>
      <c r="F409" s="38"/>
      <c r="G409" s="105"/>
      <c r="H409" s="40"/>
      <c r="I409" s="38"/>
    </row>
    <row r="410" spans="1:9">
      <c r="A410" s="8" t="str">
        <f>IF(OR(B410="",C410=""),"",IFERROR(MATCH(B410,'MASTER PRODUK'!$B$5:$B$204,0)*1000+C410,""))</f>
        <v/>
      </c>
      <c r="B410" s="38"/>
      <c r="C410" s="38"/>
      <c r="D410" s="38"/>
      <c r="E410" s="38"/>
      <c r="F410" s="38"/>
      <c r="G410" s="105"/>
      <c r="H410" s="40"/>
      <c r="I410" s="38"/>
    </row>
    <row r="411" spans="1:9">
      <c r="A411" s="8" t="str">
        <f>IF(OR(B411="",C411=""),"",IFERROR(MATCH(B411,'MASTER PRODUK'!$B$5:$B$204,0)*1000+C411,""))</f>
        <v/>
      </c>
      <c r="B411" s="38"/>
      <c r="C411" s="38"/>
      <c r="D411" s="38"/>
      <c r="E411" s="38"/>
      <c r="F411" s="38"/>
      <c r="G411" s="105"/>
      <c r="H411" s="40"/>
      <c r="I411" s="38"/>
    </row>
    <row r="412" spans="1:9">
      <c r="A412" s="8" t="str">
        <f>IF(OR(B412="",C412=""),"",IFERROR(MATCH(B412,'MASTER PRODUK'!$B$5:$B$204,0)*1000+C412,""))</f>
        <v/>
      </c>
      <c r="B412" s="38"/>
      <c r="C412" s="38"/>
      <c r="D412" s="38"/>
      <c r="E412" s="38"/>
      <c r="F412" s="38"/>
      <c r="G412" s="105"/>
      <c r="H412" s="40"/>
      <c r="I412" s="38"/>
    </row>
    <row r="413" spans="1:9">
      <c r="A413" s="8" t="str">
        <f>IF(OR(B413="",C413=""),"",IFERROR(MATCH(B413,'MASTER PRODUK'!$B$5:$B$204,0)*1000+C413,""))</f>
        <v/>
      </c>
      <c r="B413" s="38"/>
      <c r="C413" s="38"/>
      <c r="D413" s="38"/>
      <c r="E413" s="38"/>
      <c r="F413" s="38"/>
      <c r="G413" s="105"/>
      <c r="H413" s="40"/>
      <c r="I413" s="38"/>
    </row>
    <row r="414" spans="1:9">
      <c r="A414" s="8" t="str">
        <f>IF(OR(B414="",C414=""),"",IFERROR(MATCH(B414,'MASTER PRODUK'!$B$5:$B$204,0)*1000+C414,""))</f>
        <v/>
      </c>
      <c r="B414" s="38"/>
      <c r="C414" s="38"/>
      <c r="D414" s="38"/>
      <c r="E414" s="38"/>
      <c r="F414" s="38"/>
      <c r="G414" s="105"/>
      <c r="H414" s="40"/>
      <c r="I414" s="38"/>
    </row>
    <row r="415" spans="1:9">
      <c r="A415" s="8" t="str">
        <f>IF(OR(B415="",C415=""),"",IFERROR(MATCH(B415,'MASTER PRODUK'!$B$5:$B$204,0)*1000+C415,""))</f>
        <v/>
      </c>
      <c r="B415" s="38"/>
      <c r="C415" s="38"/>
      <c r="D415" s="38"/>
      <c r="E415" s="38"/>
      <c r="F415" s="38"/>
      <c r="G415" s="105"/>
      <c r="H415" s="40"/>
      <c r="I415" s="38"/>
    </row>
    <row r="416" spans="1:9">
      <c r="A416" s="8" t="str">
        <f>IF(OR(B416="",C416=""),"",IFERROR(MATCH(B416,'MASTER PRODUK'!$B$5:$B$204,0)*1000+C416,""))</f>
        <v/>
      </c>
      <c r="B416" s="38"/>
      <c r="C416" s="38"/>
      <c r="D416" s="38"/>
      <c r="E416" s="38"/>
      <c r="F416" s="38"/>
      <c r="G416" s="105"/>
      <c r="H416" s="40"/>
      <c r="I416" s="38"/>
    </row>
    <row r="417" spans="1:9">
      <c r="A417" s="8" t="str">
        <f>IF(OR(B417="",C417=""),"",IFERROR(MATCH(B417,'MASTER PRODUK'!$B$5:$B$204,0)*1000+C417,""))</f>
        <v/>
      </c>
      <c r="B417" s="38"/>
      <c r="C417" s="38"/>
      <c r="D417" s="38"/>
      <c r="E417" s="38"/>
      <c r="F417" s="38"/>
      <c r="G417" s="105"/>
      <c r="H417" s="40"/>
      <c r="I417" s="38"/>
    </row>
    <row r="418" spans="1:9">
      <c r="A418" s="8" t="str">
        <f>IF(OR(B418="",C418=""),"",IFERROR(MATCH(B418,'MASTER PRODUK'!$B$5:$B$204,0)*1000+C418,""))</f>
        <v/>
      </c>
      <c r="B418" s="38"/>
      <c r="C418" s="38"/>
      <c r="D418" s="38"/>
      <c r="E418" s="38"/>
      <c r="F418" s="38"/>
      <c r="G418" s="105"/>
      <c r="H418" s="40"/>
      <c r="I418" s="38"/>
    </row>
    <row r="419" spans="1:9">
      <c r="A419" s="8" t="str">
        <f>IF(OR(B419="",C419=""),"",IFERROR(MATCH(B419,'MASTER PRODUK'!$B$5:$B$204,0)*1000+C419,""))</f>
        <v/>
      </c>
      <c r="B419" s="38"/>
      <c r="C419" s="38"/>
      <c r="D419" s="38"/>
      <c r="E419" s="38"/>
      <c r="F419" s="38"/>
      <c r="G419" s="105"/>
      <c r="H419" s="40"/>
      <c r="I419" s="38"/>
    </row>
    <row r="420" spans="1:9">
      <c r="A420" s="8" t="str">
        <f>IF(OR(B420="",C420=""),"",IFERROR(MATCH(B420,'MASTER PRODUK'!$B$5:$B$204,0)*1000+C420,""))</f>
        <v/>
      </c>
      <c r="B420" s="38"/>
      <c r="C420" s="38"/>
      <c r="D420" s="38"/>
      <c r="E420" s="38"/>
      <c r="F420" s="38"/>
      <c r="G420" s="105"/>
      <c r="H420" s="40"/>
      <c r="I420" s="38"/>
    </row>
    <row r="421" spans="1:9">
      <c r="A421" s="8" t="str">
        <f>IF(OR(B421="",C421=""),"",IFERROR(MATCH(B421,'MASTER PRODUK'!$B$5:$B$204,0)*1000+C421,""))</f>
        <v/>
      </c>
      <c r="B421" s="38"/>
      <c r="C421" s="38"/>
      <c r="D421" s="38"/>
      <c r="E421" s="38"/>
      <c r="F421" s="38"/>
      <c r="G421" s="105"/>
      <c r="H421" s="40"/>
      <c r="I421" s="38"/>
    </row>
    <row r="422" spans="1:9">
      <c r="A422" s="8" t="str">
        <f>IF(OR(B422="",C422=""),"",IFERROR(MATCH(B422,'MASTER PRODUK'!$B$5:$B$204,0)*1000+C422,""))</f>
        <v/>
      </c>
      <c r="B422" s="38"/>
      <c r="C422" s="38"/>
      <c r="D422" s="38"/>
      <c r="E422" s="38"/>
      <c r="F422" s="38"/>
      <c r="G422" s="105"/>
      <c r="H422" s="40"/>
      <c r="I422" s="38"/>
    </row>
    <row r="423" spans="1:9">
      <c r="A423" s="8" t="str">
        <f>IF(OR(B423="",C423=""),"",IFERROR(MATCH(B423,'MASTER PRODUK'!$B$5:$B$204,0)*1000+C423,""))</f>
        <v/>
      </c>
      <c r="B423" s="38"/>
      <c r="C423" s="38"/>
      <c r="D423" s="38"/>
      <c r="E423" s="38"/>
      <c r="F423" s="38"/>
      <c r="G423" s="105"/>
      <c r="H423" s="40"/>
      <c r="I423" s="38"/>
    </row>
    <row r="424" spans="1:9">
      <c r="A424" s="8" t="str">
        <f>IF(OR(B424="",C424=""),"",IFERROR(MATCH(B424,'MASTER PRODUK'!$B$5:$B$204,0)*1000+C424,""))</f>
        <v/>
      </c>
      <c r="B424" s="38"/>
      <c r="C424" s="38"/>
      <c r="D424" s="38"/>
      <c r="E424" s="38"/>
      <c r="F424" s="38"/>
      <c r="G424" s="105"/>
      <c r="H424" s="40"/>
      <c r="I424" s="38"/>
    </row>
    <row r="425" spans="1:9">
      <c r="A425" s="8" t="str">
        <f>IF(OR(B425="",C425=""),"",IFERROR(MATCH(B425,'MASTER PRODUK'!$B$5:$B$204,0)*1000+C425,""))</f>
        <v/>
      </c>
      <c r="B425" s="38"/>
      <c r="C425" s="38"/>
      <c r="D425" s="38"/>
      <c r="E425" s="38"/>
      <c r="F425" s="38"/>
      <c r="G425" s="105"/>
      <c r="H425" s="40"/>
      <c r="I425" s="38"/>
    </row>
    <row r="426" spans="1:9">
      <c r="A426" s="8" t="str">
        <f>IF(OR(B426="",C426=""),"",IFERROR(MATCH(B426,'MASTER PRODUK'!$B$5:$B$204,0)*1000+C426,""))</f>
        <v/>
      </c>
      <c r="B426" s="38"/>
      <c r="C426" s="38"/>
      <c r="D426" s="38"/>
      <c r="E426" s="38"/>
      <c r="F426" s="38"/>
      <c r="G426" s="105"/>
      <c r="H426" s="40"/>
      <c r="I426" s="38"/>
    </row>
    <row r="427" spans="1:9">
      <c r="A427" s="8" t="str">
        <f>IF(OR(B427="",C427=""),"",IFERROR(MATCH(B427,'MASTER PRODUK'!$B$5:$B$204,0)*1000+C427,""))</f>
        <v/>
      </c>
      <c r="B427" s="38"/>
      <c r="C427" s="38"/>
      <c r="D427" s="38"/>
      <c r="E427" s="38"/>
      <c r="F427" s="38"/>
      <c r="G427" s="105"/>
      <c r="H427" s="40"/>
      <c r="I427" s="38"/>
    </row>
    <row r="428" spans="1:9">
      <c r="A428" s="8" t="str">
        <f>IF(OR(B428="",C428=""),"",IFERROR(MATCH(B428,'MASTER PRODUK'!$B$5:$B$204,0)*1000+C428,""))</f>
        <v/>
      </c>
      <c r="B428" s="38"/>
      <c r="C428" s="38"/>
      <c r="D428" s="38"/>
      <c r="E428" s="38"/>
      <c r="F428" s="38"/>
      <c r="G428" s="105"/>
      <c r="H428" s="40"/>
      <c r="I428" s="38"/>
    </row>
    <row r="429" spans="1:9">
      <c r="A429" s="8" t="str">
        <f>IF(OR(B429="",C429=""),"",IFERROR(MATCH(B429,'MASTER PRODUK'!$B$5:$B$204,0)*1000+C429,""))</f>
        <v/>
      </c>
      <c r="B429" s="38"/>
      <c r="C429" s="38"/>
      <c r="D429" s="38"/>
      <c r="E429" s="38"/>
      <c r="F429" s="38"/>
      <c r="G429" s="105"/>
      <c r="H429" s="40"/>
      <c r="I429" s="38"/>
    </row>
    <row r="430" spans="1:9">
      <c r="A430" s="8" t="str">
        <f>IF(OR(B430="",C430=""),"",IFERROR(MATCH(B430,'MASTER PRODUK'!$B$5:$B$204,0)*1000+C430,""))</f>
        <v/>
      </c>
      <c r="B430" s="38"/>
      <c r="C430" s="38"/>
      <c r="D430" s="38"/>
      <c r="E430" s="38"/>
      <c r="F430" s="38"/>
      <c r="G430" s="105"/>
      <c r="H430" s="40"/>
      <c r="I430" s="38"/>
    </row>
    <row r="431" spans="1:9">
      <c r="A431" s="8" t="str">
        <f>IF(OR(B431="",C431=""),"",IFERROR(MATCH(B431,'MASTER PRODUK'!$B$5:$B$204,0)*1000+C431,""))</f>
        <v/>
      </c>
      <c r="B431" s="38"/>
      <c r="C431" s="38"/>
      <c r="D431" s="38"/>
      <c r="E431" s="38"/>
      <c r="F431" s="38"/>
      <c r="G431" s="105"/>
      <c r="H431" s="40"/>
      <c r="I431" s="38"/>
    </row>
    <row r="432" spans="1:9">
      <c r="A432" s="8" t="str">
        <f>IF(OR(B432="",C432=""),"",IFERROR(MATCH(B432,'MASTER PRODUK'!$B$5:$B$204,0)*1000+C432,""))</f>
        <v/>
      </c>
      <c r="B432" s="38"/>
      <c r="C432" s="38"/>
      <c r="D432" s="38"/>
      <c r="E432" s="38"/>
      <c r="F432" s="38"/>
      <c r="G432" s="105"/>
      <c r="H432" s="40"/>
      <c r="I432" s="38"/>
    </row>
    <row r="433" spans="1:9">
      <c r="A433" s="8" t="str">
        <f>IF(OR(B433="",C433=""),"",IFERROR(MATCH(B433,'MASTER PRODUK'!$B$5:$B$204,0)*1000+C433,""))</f>
        <v/>
      </c>
      <c r="B433" s="38"/>
      <c r="C433" s="38"/>
      <c r="D433" s="38"/>
      <c r="E433" s="38"/>
      <c r="F433" s="38"/>
      <c r="G433" s="105"/>
      <c r="H433" s="40"/>
      <c r="I433" s="38"/>
    </row>
    <row r="434" spans="1:9">
      <c r="A434" s="8" t="str">
        <f>IF(OR(B434="",C434=""),"",IFERROR(MATCH(B434,'MASTER PRODUK'!$B$5:$B$204,0)*1000+C434,""))</f>
        <v/>
      </c>
      <c r="B434" s="38"/>
      <c r="C434" s="38"/>
      <c r="D434" s="38"/>
      <c r="E434" s="38"/>
      <c r="F434" s="38"/>
      <c r="G434" s="105"/>
      <c r="H434" s="40"/>
      <c r="I434" s="38"/>
    </row>
    <row r="435" spans="1:9">
      <c r="A435" s="8" t="str">
        <f>IF(OR(B435="",C435=""),"",IFERROR(MATCH(B435,'MASTER PRODUK'!$B$5:$B$204,0)*1000+C435,""))</f>
        <v/>
      </c>
      <c r="B435" s="38"/>
      <c r="C435" s="38"/>
      <c r="D435" s="38"/>
      <c r="E435" s="38"/>
      <c r="F435" s="38"/>
      <c r="G435" s="105"/>
      <c r="H435" s="40"/>
      <c r="I435" s="38"/>
    </row>
    <row r="436" spans="1:9">
      <c r="A436" s="8" t="str">
        <f>IF(OR(B436="",C436=""),"",IFERROR(MATCH(B436,'MASTER PRODUK'!$B$5:$B$204,0)*1000+C436,""))</f>
        <v/>
      </c>
      <c r="B436" s="38"/>
      <c r="C436" s="38"/>
      <c r="D436" s="38"/>
      <c r="E436" s="38"/>
      <c r="F436" s="38"/>
      <c r="G436" s="105"/>
      <c r="H436" s="40"/>
      <c r="I436" s="38"/>
    </row>
    <row r="437" spans="1:9">
      <c r="A437" s="8" t="str">
        <f>IF(OR(B437="",C437=""),"",IFERROR(MATCH(B437,'MASTER PRODUK'!$B$5:$B$204,0)*1000+C437,""))</f>
        <v/>
      </c>
      <c r="B437" s="38"/>
      <c r="C437" s="38"/>
      <c r="D437" s="38"/>
      <c r="E437" s="38"/>
      <c r="F437" s="38"/>
      <c r="G437" s="105"/>
      <c r="H437" s="40"/>
      <c r="I437" s="38"/>
    </row>
    <row r="438" spans="1:9">
      <c r="A438" s="8" t="str">
        <f>IF(OR(B438="",C438=""),"",IFERROR(MATCH(B438,'MASTER PRODUK'!$B$5:$B$204,0)*1000+C438,""))</f>
        <v/>
      </c>
      <c r="B438" s="38"/>
      <c r="C438" s="38"/>
      <c r="D438" s="38"/>
      <c r="E438" s="38"/>
      <c r="F438" s="38"/>
      <c r="G438" s="105"/>
      <c r="H438" s="40"/>
      <c r="I438" s="38"/>
    </row>
    <row r="439" spans="1:9">
      <c r="A439" s="8" t="str">
        <f>IF(OR(B439="",C439=""),"",IFERROR(MATCH(B439,'MASTER PRODUK'!$B$5:$B$204,0)*1000+C439,""))</f>
        <v/>
      </c>
      <c r="B439" s="38"/>
      <c r="C439" s="38"/>
      <c r="D439" s="38"/>
      <c r="E439" s="38"/>
      <c r="F439" s="38"/>
      <c r="G439" s="105"/>
      <c r="H439" s="40"/>
      <c r="I439" s="38"/>
    </row>
    <row r="440" spans="1:9">
      <c r="A440" s="8" t="str">
        <f>IF(OR(B440="",C440=""),"",IFERROR(MATCH(B440,'MASTER PRODUK'!$B$5:$B$204,0)*1000+C440,""))</f>
        <v/>
      </c>
      <c r="B440" s="38"/>
      <c r="C440" s="38"/>
      <c r="D440" s="38"/>
      <c r="E440" s="38"/>
      <c r="F440" s="38"/>
      <c r="G440" s="105"/>
      <c r="H440" s="40"/>
      <c r="I440" s="38"/>
    </row>
    <row r="441" spans="1:9">
      <c r="A441" s="8" t="str">
        <f>IF(OR(B441="",C441=""),"",IFERROR(MATCH(B441,'MASTER PRODUK'!$B$5:$B$204,0)*1000+C441,""))</f>
        <v/>
      </c>
      <c r="B441" s="38"/>
      <c r="C441" s="38"/>
      <c r="D441" s="38"/>
      <c r="E441" s="38"/>
      <c r="F441" s="38"/>
      <c r="G441" s="105"/>
      <c r="H441" s="40"/>
      <c r="I441" s="38"/>
    </row>
    <row r="442" spans="1:9">
      <c r="A442" s="8" t="str">
        <f>IF(OR(B442="",C442=""),"",IFERROR(MATCH(B442,'MASTER PRODUK'!$B$5:$B$204,0)*1000+C442,""))</f>
        <v/>
      </c>
      <c r="B442" s="38"/>
      <c r="C442" s="38"/>
      <c r="D442" s="38"/>
      <c r="E442" s="38"/>
      <c r="F442" s="38"/>
      <c r="G442" s="105"/>
      <c r="H442" s="40"/>
      <c r="I442" s="38"/>
    </row>
    <row r="443" spans="1:9">
      <c r="A443" s="8" t="str">
        <f>IF(OR(B443="",C443=""),"",IFERROR(MATCH(B443,'MASTER PRODUK'!$B$5:$B$204,0)*1000+C443,""))</f>
        <v/>
      </c>
      <c r="B443" s="38"/>
      <c r="C443" s="38"/>
      <c r="D443" s="38"/>
      <c r="E443" s="38"/>
      <c r="F443" s="38"/>
      <c r="G443" s="105"/>
      <c r="H443" s="40"/>
      <c r="I443" s="38"/>
    </row>
    <row r="444" spans="1:9">
      <c r="A444" s="8" t="str">
        <f>IF(OR(B444="",C444=""),"",IFERROR(MATCH(B444,'MASTER PRODUK'!$B$5:$B$204,0)*1000+C444,""))</f>
        <v/>
      </c>
      <c r="B444" s="38"/>
      <c r="C444" s="38"/>
      <c r="D444" s="38"/>
      <c r="E444" s="38"/>
      <c r="F444" s="38"/>
      <c r="G444" s="105"/>
      <c r="H444" s="40"/>
      <c r="I444" s="38"/>
    </row>
    <row r="445" spans="1:9">
      <c r="A445" s="8" t="str">
        <f>IF(OR(B445="",C445=""),"",IFERROR(MATCH(B445,'MASTER PRODUK'!$B$5:$B$204,0)*1000+C445,""))</f>
        <v/>
      </c>
      <c r="B445" s="38"/>
      <c r="C445" s="38"/>
      <c r="D445" s="38"/>
      <c r="E445" s="38"/>
      <c r="F445" s="38"/>
      <c r="G445" s="105"/>
      <c r="H445" s="40"/>
      <c r="I445" s="38"/>
    </row>
    <row r="446" spans="1:9">
      <c r="A446" s="8" t="str">
        <f>IF(OR(B446="",C446=""),"",IFERROR(MATCH(B446,'MASTER PRODUK'!$B$5:$B$204,0)*1000+C446,""))</f>
        <v/>
      </c>
      <c r="B446" s="38"/>
      <c r="C446" s="38"/>
      <c r="D446" s="38"/>
      <c r="E446" s="38"/>
      <c r="F446" s="38"/>
      <c r="G446" s="105"/>
      <c r="H446" s="40"/>
      <c r="I446" s="38"/>
    </row>
    <row r="447" spans="1:9">
      <c r="A447" s="8" t="str">
        <f>IF(OR(B447="",C447=""),"",IFERROR(MATCH(B447,'MASTER PRODUK'!$B$5:$B$204,0)*1000+C447,""))</f>
        <v/>
      </c>
      <c r="B447" s="38"/>
      <c r="C447" s="38"/>
      <c r="D447" s="38"/>
      <c r="E447" s="38"/>
      <c r="F447" s="38"/>
      <c r="G447" s="105"/>
      <c r="H447" s="40"/>
      <c r="I447" s="38"/>
    </row>
    <row r="448" spans="1:9">
      <c r="A448" s="8" t="str">
        <f>IF(OR(B448="",C448=""),"",IFERROR(MATCH(B448,'MASTER PRODUK'!$B$5:$B$204,0)*1000+C448,""))</f>
        <v/>
      </c>
      <c r="B448" s="38"/>
      <c r="C448" s="38"/>
      <c r="D448" s="38"/>
      <c r="E448" s="38"/>
      <c r="F448" s="38"/>
      <c r="G448" s="105"/>
      <c r="H448" s="40"/>
      <c r="I448" s="38"/>
    </row>
    <row r="449" spans="1:9">
      <c r="A449" s="8" t="str">
        <f>IF(OR(B449="",C449=""),"",IFERROR(MATCH(B449,'MASTER PRODUK'!$B$5:$B$204,0)*1000+C449,""))</f>
        <v/>
      </c>
      <c r="B449" s="38"/>
      <c r="C449" s="38"/>
      <c r="D449" s="38"/>
      <c r="E449" s="38"/>
      <c r="F449" s="38"/>
      <c r="G449" s="105"/>
      <c r="H449" s="40"/>
      <c r="I449" s="38"/>
    </row>
    <row r="450" spans="1:9">
      <c r="A450" s="8" t="str">
        <f>IF(OR(B450="",C450=""),"",IFERROR(MATCH(B450,'MASTER PRODUK'!$B$5:$B$204,0)*1000+C450,""))</f>
        <v/>
      </c>
      <c r="B450" s="38"/>
      <c r="C450" s="38"/>
      <c r="D450" s="38"/>
      <c r="E450" s="38"/>
      <c r="F450" s="38"/>
      <c r="G450" s="105"/>
      <c r="H450" s="40"/>
      <c r="I450" s="38"/>
    </row>
    <row r="451" spans="1:9">
      <c r="A451" s="8" t="str">
        <f>IF(OR(B451="",C451=""),"",IFERROR(MATCH(B451,'MASTER PRODUK'!$B$5:$B$204,0)*1000+C451,""))</f>
        <v/>
      </c>
      <c r="B451" s="38"/>
      <c r="C451" s="38"/>
      <c r="D451" s="38"/>
      <c r="E451" s="38"/>
      <c r="F451" s="38"/>
      <c r="G451" s="105"/>
      <c r="H451" s="40"/>
      <c r="I451" s="38"/>
    </row>
    <row r="452" spans="1:9">
      <c r="A452" s="8" t="str">
        <f>IF(OR(B452="",C452=""),"",IFERROR(MATCH(B452,'MASTER PRODUK'!$B$5:$B$204,0)*1000+C452,""))</f>
        <v/>
      </c>
      <c r="B452" s="38"/>
      <c r="C452" s="38"/>
      <c r="D452" s="38"/>
      <c r="E452" s="38"/>
      <c r="F452" s="38"/>
      <c r="G452" s="105"/>
      <c r="H452" s="40"/>
      <c r="I452" s="38"/>
    </row>
    <row r="453" spans="1:9">
      <c r="A453" s="8" t="str">
        <f>IF(OR(B453="",C453=""),"",IFERROR(MATCH(B453,'MASTER PRODUK'!$B$5:$B$204,0)*1000+C453,""))</f>
        <v/>
      </c>
      <c r="B453" s="38"/>
      <c r="C453" s="38"/>
      <c r="D453" s="38"/>
      <c r="E453" s="38"/>
      <c r="F453" s="38"/>
      <c r="G453" s="105"/>
      <c r="H453" s="40"/>
      <c r="I453" s="38"/>
    </row>
    <row r="454" spans="1:9">
      <c r="A454" s="8" t="str">
        <f>IF(OR(B454="",C454=""),"",IFERROR(MATCH(B454,'MASTER PRODUK'!$B$5:$B$204,0)*1000+C454,""))</f>
        <v/>
      </c>
      <c r="B454" s="38"/>
      <c r="C454" s="38"/>
      <c r="D454" s="38"/>
      <c r="E454" s="38"/>
      <c r="F454" s="38"/>
      <c r="G454" s="105"/>
      <c r="H454" s="40"/>
      <c r="I454" s="38"/>
    </row>
    <row r="455" spans="1:9">
      <c r="A455" s="8" t="str">
        <f>IF(OR(B455="",C455=""),"",IFERROR(MATCH(B455,'MASTER PRODUK'!$B$5:$B$204,0)*1000+C455,""))</f>
        <v/>
      </c>
      <c r="B455" s="38"/>
      <c r="C455" s="38"/>
      <c r="D455" s="38"/>
      <c r="E455" s="38"/>
      <c r="F455" s="38"/>
      <c r="G455" s="105"/>
      <c r="H455" s="40"/>
      <c r="I455" s="38"/>
    </row>
    <row r="456" spans="1:9">
      <c r="A456" s="8" t="str">
        <f>IF(OR(B456="",C456=""),"",IFERROR(MATCH(B456,'MASTER PRODUK'!$B$5:$B$204,0)*1000+C456,""))</f>
        <v/>
      </c>
      <c r="B456" s="38"/>
      <c r="C456" s="38"/>
      <c r="D456" s="38"/>
      <c r="E456" s="38"/>
      <c r="F456" s="38"/>
      <c r="G456" s="105"/>
      <c r="H456" s="40"/>
      <c r="I456" s="38"/>
    </row>
    <row r="457" spans="1:9">
      <c r="A457" s="8" t="str">
        <f>IF(OR(B457="",C457=""),"",IFERROR(MATCH(B457,'MASTER PRODUK'!$B$5:$B$204,0)*1000+C457,""))</f>
        <v/>
      </c>
      <c r="B457" s="38"/>
      <c r="C457" s="38"/>
      <c r="D457" s="38"/>
      <c r="E457" s="38"/>
      <c r="F457" s="38"/>
      <c r="G457" s="105"/>
      <c r="H457" s="40"/>
      <c r="I457" s="38"/>
    </row>
    <row r="458" spans="1:9">
      <c r="A458" s="8" t="str">
        <f>IF(OR(B458="",C458=""),"",IFERROR(MATCH(B458,'MASTER PRODUK'!$B$5:$B$204,0)*1000+C458,""))</f>
        <v/>
      </c>
      <c r="B458" s="38"/>
      <c r="C458" s="38"/>
      <c r="D458" s="38"/>
      <c r="E458" s="38"/>
      <c r="F458" s="38"/>
      <c r="G458" s="105"/>
      <c r="H458" s="40"/>
      <c r="I458" s="38"/>
    </row>
    <row r="459" spans="1:9">
      <c r="A459" s="8" t="str">
        <f>IF(OR(B459="",C459=""),"",IFERROR(MATCH(B459,'MASTER PRODUK'!$B$5:$B$204,0)*1000+C459,""))</f>
        <v/>
      </c>
      <c r="B459" s="38"/>
      <c r="C459" s="38"/>
      <c r="D459" s="38"/>
      <c r="E459" s="38"/>
      <c r="F459" s="38"/>
      <c r="G459" s="105"/>
      <c r="H459" s="40"/>
      <c r="I459" s="38"/>
    </row>
    <row r="460" spans="1:9">
      <c r="A460" s="8" t="str">
        <f>IF(OR(B460="",C460=""),"",IFERROR(MATCH(B460,'MASTER PRODUK'!$B$5:$B$204,0)*1000+C460,""))</f>
        <v/>
      </c>
      <c r="B460" s="38"/>
      <c r="C460" s="38"/>
      <c r="D460" s="38"/>
      <c r="E460" s="38"/>
      <c r="F460" s="38"/>
      <c r="G460" s="105"/>
      <c r="H460" s="40"/>
      <c r="I460" s="38"/>
    </row>
    <row r="461" spans="1:9">
      <c r="A461" s="8" t="str">
        <f>IF(OR(B461="",C461=""),"",IFERROR(MATCH(B461,'MASTER PRODUK'!$B$5:$B$204,0)*1000+C461,""))</f>
        <v/>
      </c>
      <c r="B461" s="38"/>
      <c r="C461" s="38"/>
      <c r="D461" s="38"/>
      <c r="E461" s="38"/>
      <c r="F461" s="38"/>
      <c r="G461" s="105"/>
      <c r="H461" s="40"/>
      <c r="I461" s="38"/>
    </row>
    <row r="462" spans="1:9">
      <c r="A462" s="8" t="str">
        <f>IF(OR(B462="",C462=""),"",IFERROR(MATCH(B462,'MASTER PRODUK'!$B$5:$B$204,0)*1000+C462,""))</f>
        <v/>
      </c>
      <c r="B462" s="38"/>
      <c r="C462" s="38"/>
      <c r="D462" s="38"/>
      <c r="E462" s="38"/>
      <c r="F462" s="38"/>
      <c r="G462" s="105"/>
      <c r="H462" s="40"/>
      <c r="I462" s="38"/>
    </row>
    <row r="463" spans="1:9">
      <c r="A463" s="8" t="str">
        <f>IF(OR(B463="",C463=""),"",IFERROR(MATCH(B463,'MASTER PRODUK'!$B$5:$B$204,0)*1000+C463,""))</f>
        <v/>
      </c>
      <c r="B463" s="38"/>
      <c r="C463" s="38"/>
      <c r="D463" s="38"/>
      <c r="E463" s="38"/>
      <c r="F463" s="38"/>
      <c r="G463" s="105"/>
      <c r="H463" s="40"/>
      <c r="I463" s="38"/>
    </row>
    <row r="464" spans="1:9">
      <c r="A464" s="8" t="str">
        <f>IF(OR(B464="",C464=""),"",IFERROR(MATCH(B464,'MASTER PRODUK'!$B$5:$B$204,0)*1000+C464,""))</f>
        <v/>
      </c>
      <c r="B464" s="38"/>
      <c r="C464" s="38"/>
      <c r="D464" s="38"/>
      <c r="E464" s="38"/>
      <c r="F464" s="38"/>
      <c r="G464" s="105"/>
      <c r="H464" s="40"/>
      <c r="I464" s="38"/>
    </row>
    <row r="465" spans="1:9">
      <c r="A465" s="8" t="str">
        <f>IF(OR(B465="",C465=""),"",IFERROR(MATCH(B465,'MASTER PRODUK'!$B$5:$B$204,0)*1000+C465,""))</f>
        <v/>
      </c>
      <c r="B465" s="38"/>
      <c r="C465" s="38"/>
      <c r="D465" s="38"/>
      <c r="E465" s="38"/>
      <c r="F465" s="38"/>
      <c r="G465" s="105"/>
      <c r="H465" s="40"/>
      <c r="I465" s="38"/>
    </row>
    <row r="466" spans="1:9">
      <c r="A466" s="8" t="str">
        <f>IF(OR(B466="",C466=""),"",IFERROR(MATCH(B466,'MASTER PRODUK'!$B$5:$B$204,0)*1000+C466,""))</f>
        <v/>
      </c>
      <c r="B466" s="38"/>
      <c r="C466" s="38"/>
      <c r="D466" s="38"/>
      <c r="E466" s="38"/>
      <c r="F466" s="38"/>
      <c r="G466" s="105"/>
      <c r="H466" s="40"/>
      <c r="I466" s="38"/>
    </row>
    <row r="467" spans="1:9">
      <c r="A467" s="8" t="str">
        <f>IF(OR(B467="",C467=""),"",IFERROR(MATCH(B467,'MASTER PRODUK'!$B$5:$B$204,0)*1000+C467,""))</f>
        <v/>
      </c>
      <c r="B467" s="38"/>
      <c r="C467" s="38"/>
      <c r="D467" s="38"/>
      <c r="E467" s="38"/>
      <c r="F467" s="38"/>
      <c r="G467" s="105"/>
      <c r="H467" s="40"/>
      <c r="I467" s="38"/>
    </row>
    <row r="468" spans="1:9">
      <c r="A468" s="8" t="str">
        <f>IF(OR(B468="",C468=""),"",IFERROR(MATCH(B468,'MASTER PRODUK'!$B$5:$B$204,0)*1000+C468,""))</f>
        <v/>
      </c>
      <c r="B468" s="38"/>
      <c r="C468" s="38"/>
      <c r="D468" s="38"/>
      <c r="E468" s="38"/>
      <c r="F468" s="38"/>
      <c r="G468" s="105"/>
      <c r="H468" s="40"/>
      <c r="I468" s="38"/>
    </row>
    <row r="469" spans="1:9">
      <c r="A469" s="8" t="str">
        <f>IF(OR(B469="",C469=""),"",IFERROR(MATCH(B469,'MASTER PRODUK'!$B$5:$B$204,0)*1000+C469,""))</f>
        <v/>
      </c>
      <c r="B469" s="38"/>
      <c r="C469" s="38"/>
      <c r="D469" s="38"/>
      <c r="E469" s="38"/>
      <c r="F469" s="38"/>
      <c r="G469" s="105"/>
      <c r="H469" s="40"/>
      <c r="I469" s="38"/>
    </row>
    <row r="470" spans="1:9">
      <c r="A470" s="8" t="str">
        <f>IF(OR(B470="",C470=""),"",IFERROR(MATCH(B470,'MASTER PRODUK'!$B$5:$B$204,0)*1000+C470,""))</f>
        <v/>
      </c>
      <c r="B470" s="38"/>
      <c r="C470" s="38"/>
      <c r="D470" s="38"/>
      <c r="E470" s="38"/>
      <c r="F470" s="38"/>
      <c r="G470" s="105"/>
      <c r="H470" s="40"/>
      <c r="I470" s="38"/>
    </row>
    <row r="471" spans="1:9">
      <c r="A471" s="8" t="str">
        <f>IF(OR(B471="",C471=""),"",IFERROR(MATCH(B471,'MASTER PRODUK'!$B$5:$B$204,0)*1000+C471,""))</f>
        <v/>
      </c>
      <c r="B471" s="38"/>
      <c r="C471" s="38"/>
      <c r="D471" s="38"/>
      <c r="E471" s="38"/>
      <c r="F471" s="38"/>
      <c r="G471" s="105"/>
      <c r="H471" s="40"/>
      <c r="I471" s="38"/>
    </row>
    <row r="472" spans="1:9">
      <c r="A472" s="8" t="str">
        <f>IF(OR(B472="",C472=""),"",IFERROR(MATCH(B472,'MASTER PRODUK'!$B$5:$B$204,0)*1000+C472,""))</f>
        <v/>
      </c>
      <c r="B472" s="38"/>
      <c r="C472" s="38"/>
      <c r="D472" s="38"/>
      <c r="E472" s="38"/>
      <c r="F472" s="38"/>
      <c r="G472" s="105"/>
      <c r="H472" s="40"/>
      <c r="I472" s="38"/>
    </row>
    <row r="473" spans="1:9">
      <c r="A473" s="8" t="str">
        <f>IF(OR(B473="",C473=""),"",IFERROR(MATCH(B473,'MASTER PRODUK'!$B$5:$B$204,0)*1000+C473,""))</f>
        <v/>
      </c>
      <c r="B473" s="38"/>
      <c r="C473" s="38"/>
      <c r="D473" s="38"/>
      <c r="E473" s="38"/>
      <c r="F473" s="38"/>
      <c r="G473" s="105"/>
      <c r="H473" s="40"/>
      <c r="I473" s="38"/>
    </row>
    <row r="474" spans="1:9">
      <c r="A474" s="8" t="str">
        <f>IF(OR(B474="",C474=""),"",IFERROR(MATCH(B474,'MASTER PRODUK'!$B$5:$B$204,0)*1000+C474,""))</f>
        <v/>
      </c>
      <c r="B474" s="38"/>
      <c r="C474" s="38"/>
      <c r="D474" s="38"/>
      <c r="E474" s="38"/>
      <c r="F474" s="38"/>
      <c r="G474" s="105"/>
      <c r="H474" s="40"/>
      <c r="I474" s="38"/>
    </row>
    <row r="475" spans="1:9">
      <c r="A475" s="8" t="str">
        <f>IF(OR(B475="",C475=""),"",IFERROR(MATCH(B475,'MASTER PRODUK'!$B$5:$B$204,0)*1000+C475,""))</f>
        <v/>
      </c>
      <c r="B475" s="38"/>
      <c r="C475" s="38"/>
      <c r="D475" s="38"/>
      <c r="E475" s="38"/>
      <c r="F475" s="38"/>
      <c r="G475" s="105"/>
      <c r="H475" s="40"/>
      <c r="I475" s="38"/>
    </row>
    <row r="476" spans="1:9">
      <c r="A476" s="8" t="str">
        <f>IF(OR(B476="",C476=""),"",IFERROR(MATCH(B476,'MASTER PRODUK'!$B$5:$B$204,0)*1000+C476,""))</f>
        <v/>
      </c>
      <c r="B476" s="38"/>
      <c r="C476" s="38"/>
      <c r="D476" s="38"/>
      <c r="E476" s="38"/>
      <c r="F476" s="38"/>
      <c r="G476" s="105"/>
      <c r="H476" s="40"/>
      <c r="I476" s="38"/>
    </row>
    <row r="477" spans="1:9">
      <c r="A477" s="8" t="str">
        <f>IF(OR(B477="",C477=""),"",IFERROR(MATCH(B477,'MASTER PRODUK'!$B$5:$B$204,0)*1000+C477,""))</f>
        <v/>
      </c>
      <c r="B477" s="38"/>
      <c r="C477" s="38"/>
      <c r="D477" s="38"/>
      <c r="E477" s="38"/>
      <c r="F477" s="38"/>
      <c r="G477" s="105"/>
      <c r="H477" s="40"/>
      <c r="I477" s="38"/>
    </row>
    <row r="478" spans="1:9">
      <c r="A478" s="8" t="str">
        <f>IF(OR(B478="",C478=""),"",IFERROR(MATCH(B478,'MASTER PRODUK'!$B$5:$B$204,0)*1000+C478,""))</f>
        <v/>
      </c>
      <c r="B478" s="38"/>
      <c r="C478" s="38"/>
      <c r="D478" s="38"/>
      <c r="E478" s="38"/>
      <c r="F478" s="38"/>
      <c r="G478" s="105"/>
      <c r="H478" s="40"/>
      <c r="I478" s="38"/>
    </row>
    <row r="479" spans="1:9">
      <c r="A479" s="8" t="str">
        <f>IF(OR(B479="",C479=""),"",IFERROR(MATCH(B479,'MASTER PRODUK'!$B$5:$B$204,0)*1000+C479,""))</f>
        <v/>
      </c>
      <c r="B479" s="38"/>
      <c r="C479" s="38"/>
      <c r="D479" s="38"/>
      <c r="E479" s="38"/>
      <c r="F479" s="38"/>
      <c r="G479" s="105"/>
      <c r="H479" s="40"/>
      <c r="I479" s="38"/>
    </row>
    <row r="480" spans="1:9">
      <c r="A480" s="8" t="str">
        <f>IF(OR(B480="",C480=""),"",IFERROR(MATCH(B480,'MASTER PRODUK'!$B$5:$B$204,0)*1000+C480,""))</f>
        <v/>
      </c>
      <c r="B480" s="38"/>
      <c r="C480" s="38"/>
      <c r="D480" s="38"/>
      <c r="E480" s="38"/>
      <c r="F480" s="38"/>
      <c r="G480" s="105"/>
      <c r="H480" s="40"/>
      <c r="I480" s="38"/>
    </row>
    <row r="481" spans="1:9">
      <c r="A481" s="8" t="str">
        <f>IF(OR(B481="",C481=""),"",IFERROR(MATCH(B481,'MASTER PRODUK'!$B$5:$B$204,0)*1000+C481,""))</f>
        <v/>
      </c>
      <c r="B481" s="38"/>
      <c r="C481" s="38"/>
      <c r="D481" s="38"/>
      <c r="E481" s="38"/>
      <c r="F481" s="38"/>
      <c r="G481" s="105"/>
      <c r="H481" s="40"/>
      <c r="I481" s="38"/>
    </row>
    <row r="482" spans="1:9">
      <c r="A482" s="8" t="str">
        <f>IF(OR(B482="",C482=""),"",IFERROR(MATCH(B482,'MASTER PRODUK'!$B$5:$B$204,0)*1000+C482,""))</f>
        <v/>
      </c>
      <c r="B482" s="38"/>
      <c r="C482" s="38"/>
      <c r="D482" s="38"/>
      <c r="E482" s="38"/>
      <c r="F482" s="38"/>
      <c r="G482" s="105"/>
      <c r="H482" s="40"/>
      <c r="I482" s="38"/>
    </row>
    <row r="483" spans="1:9">
      <c r="A483" s="8" t="str">
        <f>IF(OR(B483="",C483=""),"",IFERROR(MATCH(B483,'MASTER PRODUK'!$B$5:$B$204,0)*1000+C483,""))</f>
        <v/>
      </c>
      <c r="B483" s="38"/>
      <c r="C483" s="38"/>
      <c r="D483" s="38"/>
      <c r="E483" s="38"/>
      <c r="F483" s="38"/>
      <c r="G483" s="105"/>
      <c r="H483" s="40"/>
      <c r="I483" s="38"/>
    </row>
    <row r="484" spans="1:9">
      <c r="A484" s="8" t="str">
        <f>IF(OR(B484="",C484=""),"",IFERROR(MATCH(B484,'MASTER PRODUK'!$B$5:$B$204,0)*1000+C484,""))</f>
        <v/>
      </c>
      <c r="B484" s="38"/>
      <c r="C484" s="38"/>
      <c r="D484" s="38"/>
      <c r="E484" s="38"/>
      <c r="F484" s="38"/>
      <c r="G484" s="105"/>
      <c r="H484" s="40"/>
      <c r="I484" s="38"/>
    </row>
    <row r="485" spans="1:9">
      <c r="A485" s="8" t="str">
        <f>IF(OR(B485="",C485=""),"",IFERROR(MATCH(B485,'MASTER PRODUK'!$B$5:$B$204,0)*1000+C485,""))</f>
        <v/>
      </c>
      <c r="B485" s="38"/>
      <c r="C485" s="38"/>
      <c r="D485" s="38"/>
      <c r="E485" s="38"/>
      <c r="F485" s="38"/>
      <c r="G485" s="105"/>
      <c r="H485" s="40"/>
      <c r="I485" s="38"/>
    </row>
    <row r="486" spans="1:9">
      <c r="A486" s="8" t="str">
        <f>IF(OR(B486="",C486=""),"",IFERROR(MATCH(B486,'MASTER PRODUK'!$B$5:$B$204,0)*1000+C486,""))</f>
        <v/>
      </c>
      <c r="B486" s="38"/>
      <c r="C486" s="38"/>
      <c r="D486" s="38"/>
      <c r="E486" s="38"/>
      <c r="F486" s="38"/>
      <c r="G486" s="105"/>
      <c r="H486" s="40"/>
      <c r="I486" s="38"/>
    </row>
    <row r="487" spans="1:9">
      <c r="A487" s="8" t="str">
        <f>IF(OR(B487="",C487=""),"",IFERROR(MATCH(B487,'MASTER PRODUK'!$B$5:$B$204,0)*1000+C487,""))</f>
        <v/>
      </c>
      <c r="B487" s="38"/>
      <c r="C487" s="38"/>
      <c r="D487" s="38"/>
      <c r="E487" s="38"/>
      <c r="F487" s="38"/>
      <c r="G487" s="105"/>
      <c r="H487" s="40"/>
      <c r="I487" s="38"/>
    </row>
    <row r="488" spans="1:9">
      <c r="A488" s="8" t="str">
        <f>IF(OR(B488="",C488=""),"",IFERROR(MATCH(B488,'MASTER PRODUK'!$B$5:$B$204,0)*1000+C488,""))</f>
        <v/>
      </c>
      <c r="B488" s="38"/>
      <c r="C488" s="38"/>
      <c r="D488" s="38"/>
      <c r="E488" s="38"/>
      <c r="F488" s="38"/>
      <c r="G488" s="105"/>
      <c r="H488" s="40"/>
      <c r="I488" s="38"/>
    </row>
    <row r="489" spans="1:9">
      <c r="A489" s="8" t="str">
        <f>IF(OR(B489="",C489=""),"",IFERROR(MATCH(B489,'MASTER PRODUK'!$B$5:$B$204,0)*1000+C489,""))</f>
        <v/>
      </c>
      <c r="B489" s="38"/>
      <c r="C489" s="38"/>
      <c r="D489" s="38"/>
      <c r="E489" s="38"/>
      <c r="F489" s="38"/>
      <c r="G489" s="105"/>
      <c r="H489" s="40"/>
      <c r="I489" s="38"/>
    </row>
    <row r="490" spans="1:9">
      <c r="A490" s="8" t="str">
        <f>IF(OR(B490="",C490=""),"",IFERROR(MATCH(B490,'MASTER PRODUK'!$B$5:$B$204,0)*1000+C490,""))</f>
        <v/>
      </c>
      <c r="B490" s="38"/>
      <c r="C490" s="38"/>
      <c r="D490" s="38"/>
      <c r="E490" s="38"/>
      <c r="F490" s="38"/>
      <c r="G490" s="105"/>
      <c r="H490" s="40"/>
      <c r="I490" s="38"/>
    </row>
    <row r="491" spans="1:9">
      <c r="A491" s="8" t="str">
        <f>IF(OR(B491="",C491=""),"",IFERROR(MATCH(B491,'MASTER PRODUK'!$B$5:$B$204,0)*1000+C491,""))</f>
        <v/>
      </c>
      <c r="B491" s="38"/>
      <c r="C491" s="38"/>
      <c r="D491" s="38"/>
      <c r="E491" s="38"/>
      <c r="F491" s="38"/>
      <c r="G491" s="105"/>
      <c r="H491" s="40"/>
      <c r="I491" s="38"/>
    </row>
    <row r="492" spans="1:9">
      <c r="A492" s="8" t="str">
        <f>IF(OR(B492="",C492=""),"",IFERROR(MATCH(B492,'MASTER PRODUK'!$B$5:$B$204,0)*1000+C492,""))</f>
        <v/>
      </c>
      <c r="B492" s="38"/>
      <c r="C492" s="38"/>
      <c r="D492" s="38"/>
      <c r="E492" s="38"/>
      <c r="F492" s="38"/>
      <c r="G492" s="105"/>
      <c r="H492" s="40"/>
      <c r="I492" s="38"/>
    </row>
    <row r="493" spans="1:9">
      <c r="A493" s="8" t="str">
        <f>IF(OR(B493="",C493=""),"",IFERROR(MATCH(B493,'MASTER PRODUK'!$B$5:$B$204,0)*1000+C493,""))</f>
        <v/>
      </c>
      <c r="B493" s="38"/>
      <c r="C493" s="38"/>
      <c r="D493" s="38"/>
      <c r="E493" s="38"/>
      <c r="F493" s="38"/>
      <c r="G493" s="105"/>
      <c r="H493" s="40"/>
      <c r="I493" s="38"/>
    </row>
    <row r="494" spans="1:9">
      <c r="A494" s="8" t="str">
        <f>IF(OR(B494="",C494=""),"",IFERROR(MATCH(B494,'MASTER PRODUK'!$B$5:$B$204,0)*1000+C494,""))</f>
        <v/>
      </c>
      <c r="B494" s="38"/>
      <c r="C494" s="38"/>
      <c r="D494" s="38"/>
      <c r="E494" s="38"/>
      <c r="F494" s="38"/>
      <c r="G494" s="105"/>
      <c r="H494" s="40"/>
      <c r="I494" s="38"/>
    </row>
    <row r="495" spans="1:9">
      <c r="A495" s="8" t="str">
        <f>IF(OR(B495="",C495=""),"",IFERROR(MATCH(B495,'MASTER PRODUK'!$B$5:$B$204,0)*1000+C495,""))</f>
        <v/>
      </c>
      <c r="B495" s="38"/>
      <c r="C495" s="38"/>
      <c r="D495" s="38"/>
      <c r="E495" s="38"/>
      <c r="F495" s="38"/>
      <c r="G495" s="105"/>
      <c r="H495" s="40"/>
      <c r="I495" s="38"/>
    </row>
    <row r="496" spans="1:9">
      <c r="A496" s="8" t="str">
        <f>IF(OR(B496="",C496=""),"",IFERROR(MATCH(B496,'MASTER PRODUK'!$B$5:$B$204,0)*1000+C496,""))</f>
        <v/>
      </c>
      <c r="B496" s="38"/>
      <c r="C496" s="38"/>
      <c r="D496" s="38"/>
      <c r="E496" s="38"/>
      <c r="F496" s="38"/>
      <c r="G496" s="105"/>
      <c r="H496" s="40"/>
      <c r="I496" s="38"/>
    </row>
    <row r="497" spans="1:9">
      <c r="A497" s="8" t="str">
        <f>IF(OR(B497="",C497=""),"",IFERROR(MATCH(B497,'MASTER PRODUK'!$B$5:$B$204,0)*1000+C497,""))</f>
        <v/>
      </c>
      <c r="B497" s="38"/>
      <c r="C497" s="38"/>
      <c r="D497" s="38"/>
      <c r="E497" s="38"/>
      <c r="F497" s="38"/>
      <c r="G497" s="105"/>
      <c r="H497" s="40"/>
      <c r="I497" s="38"/>
    </row>
    <row r="498" spans="1:9">
      <c r="A498" s="8" t="str">
        <f>IF(OR(B498="",C498=""),"",IFERROR(MATCH(B498,'MASTER PRODUK'!$B$5:$B$204,0)*1000+C498,""))</f>
        <v/>
      </c>
      <c r="B498" s="38"/>
      <c r="C498" s="38"/>
      <c r="D498" s="38"/>
      <c r="E498" s="38"/>
      <c r="F498" s="38"/>
      <c r="G498" s="105"/>
      <c r="H498" s="40"/>
      <c r="I498" s="38"/>
    </row>
    <row r="499" spans="1:9">
      <c r="A499" s="8" t="str">
        <f>IF(OR(B499="",C499=""),"",IFERROR(MATCH(B499,'MASTER PRODUK'!$B$5:$B$204,0)*1000+C499,""))</f>
        <v/>
      </c>
      <c r="B499" s="38"/>
      <c r="C499" s="38"/>
      <c r="D499" s="38"/>
      <c r="E499" s="38"/>
      <c r="F499" s="38"/>
      <c r="G499" s="105"/>
      <c r="H499" s="40"/>
      <c r="I499" s="38"/>
    </row>
    <row r="500" spans="1:9">
      <c r="A500" s="8" t="str">
        <f>IF(OR(B500="",C500=""),"",IFERROR(MATCH(B500,'MASTER PRODUK'!$B$5:$B$204,0)*1000+C500,""))</f>
        <v/>
      </c>
      <c r="B500" s="38"/>
      <c r="C500" s="38"/>
      <c r="D500" s="38"/>
      <c r="E500" s="38"/>
      <c r="F500" s="38"/>
      <c r="G500" s="105"/>
      <c r="H500" s="40"/>
      <c r="I500" s="38"/>
    </row>
    <row r="501" spans="1:9">
      <c r="A501" s="8" t="str">
        <f>IF(OR(B501="",C501=""),"",IFERROR(MATCH(B501,'MASTER PRODUK'!$B$5:$B$204,0)*1000+C501,""))</f>
        <v/>
      </c>
      <c r="B501" s="38"/>
      <c r="C501" s="38"/>
      <c r="D501" s="38"/>
      <c r="E501" s="38"/>
      <c r="F501" s="38"/>
      <c r="G501" s="105"/>
      <c r="H501" s="40"/>
      <c r="I501" s="38"/>
    </row>
    <row r="502" spans="1:9">
      <c r="A502" s="8" t="str">
        <f>IF(OR(B502="",C502=""),"",IFERROR(MATCH(B502,'MASTER PRODUK'!$B$5:$B$204,0)*1000+C502,""))</f>
        <v/>
      </c>
      <c r="B502" s="38"/>
      <c r="C502" s="38"/>
      <c r="D502" s="38"/>
      <c r="E502" s="38"/>
      <c r="F502" s="38"/>
      <c r="G502" s="105"/>
      <c r="H502" s="40"/>
      <c r="I502" s="38"/>
    </row>
    <row r="503" spans="1:9">
      <c r="A503" s="8" t="str">
        <f>IF(OR(B503="",C503=""),"",IFERROR(MATCH(B503,'MASTER PRODUK'!$B$5:$B$204,0)*1000+C503,""))</f>
        <v/>
      </c>
      <c r="B503" s="38"/>
      <c r="C503" s="38"/>
      <c r="D503" s="38"/>
      <c r="E503" s="38"/>
      <c r="F503" s="38"/>
      <c r="G503" s="105"/>
      <c r="H503" s="40"/>
      <c r="I503" s="38"/>
    </row>
    <row r="504" spans="1:9">
      <c r="A504" s="8" t="str">
        <f>IF(OR(B504="",C504=""),"",IFERROR(MATCH(B504,'MASTER PRODUK'!$B$5:$B$204,0)*1000+C504,""))</f>
        <v/>
      </c>
      <c r="B504" s="38"/>
      <c r="C504" s="38"/>
      <c r="D504" s="38"/>
      <c r="E504" s="38"/>
      <c r="F504" s="38"/>
      <c r="G504" s="105"/>
      <c r="H504" s="40"/>
      <c r="I504" s="38"/>
    </row>
    <row r="505" spans="1:9">
      <c r="A505" s="8" t="str">
        <f>IF(OR(B505="",C505=""),"",IFERROR(MATCH(B505,'MASTER PRODUK'!$B$5:$B$204,0)*1000+C505,""))</f>
        <v/>
      </c>
      <c r="B505" s="38"/>
      <c r="C505" s="38"/>
      <c r="D505" s="38"/>
      <c r="E505" s="38"/>
      <c r="F505" s="38"/>
      <c r="G505" s="105"/>
      <c r="H505" s="40"/>
      <c r="I505" s="38"/>
    </row>
    <row r="506" spans="1:9">
      <c r="A506" s="8" t="str">
        <f>IF(OR(B506="",C506=""),"",IFERROR(MATCH(B506,'MASTER PRODUK'!$B$5:$B$204,0)*1000+C506,""))</f>
        <v/>
      </c>
      <c r="B506" s="38"/>
      <c r="C506" s="38"/>
      <c r="D506" s="38"/>
      <c r="E506" s="38"/>
      <c r="F506" s="38"/>
      <c r="G506" s="105"/>
      <c r="H506" s="40"/>
      <c r="I506" s="38"/>
    </row>
    <row r="507" spans="1:9">
      <c r="A507" s="8" t="str">
        <f>IF(OR(B507="",C507=""),"",IFERROR(MATCH(B507,'MASTER PRODUK'!$B$5:$B$204,0)*1000+C507,""))</f>
        <v/>
      </c>
      <c r="B507" s="38"/>
      <c r="C507" s="38"/>
      <c r="D507" s="38"/>
      <c r="E507" s="38"/>
      <c r="F507" s="38"/>
      <c r="G507" s="105"/>
      <c r="H507" s="40"/>
      <c r="I507" s="38"/>
    </row>
    <row r="508" spans="1:9">
      <c r="A508" s="8" t="str">
        <f>IF(OR(B508="",C508=""),"",IFERROR(MATCH(B508,'MASTER PRODUK'!$B$5:$B$204,0)*1000+C508,""))</f>
        <v/>
      </c>
      <c r="B508" s="38"/>
      <c r="C508" s="38"/>
      <c r="D508" s="38"/>
      <c r="E508" s="38"/>
      <c r="F508" s="38"/>
      <c r="G508" s="105"/>
      <c r="H508" s="40"/>
      <c r="I508" s="38"/>
    </row>
    <row r="509" spans="1:9">
      <c r="A509" s="8" t="str">
        <f>IF(OR(B509="",C509=""),"",IFERROR(MATCH(B509,'MASTER PRODUK'!$B$5:$B$204,0)*1000+C509,""))</f>
        <v/>
      </c>
      <c r="B509" s="38"/>
      <c r="C509" s="38"/>
      <c r="D509" s="38"/>
      <c r="E509" s="38"/>
      <c r="F509" s="38"/>
      <c r="G509" s="105"/>
      <c r="H509" s="40"/>
      <c r="I509" s="38"/>
    </row>
    <row r="510" spans="1:9">
      <c r="A510" s="8" t="str">
        <f>IF(OR(B510="",C510=""),"",IFERROR(MATCH(B510,'MASTER PRODUK'!$B$5:$B$204,0)*1000+C510,""))</f>
        <v/>
      </c>
      <c r="B510" s="38"/>
      <c r="C510" s="38"/>
      <c r="D510" s="38"/>
      <c r="E510" s="38"/>
      <c r="F510" s="38"/>
      <c r="G510" s="105"/>
      <c r="H510" s="40"/>
      <c r="I510" s="38"/>
    </row>
    <row r="511" spans="1:9">
      <c r="A511" s="8" t="str">
        <f>IF(OR(B511="",C511=""),"",IFERROR(MATCH(B511,'MASTER PRODUK'!$B$5:$B$204,0)*1000+C511,""))</f>
        <v/>
      </c>
      <c r="B511" s="38"/>
      <c r="C511" s="38"/>
      <c r="D511" s="38"/>
      <c r="E511" s="38"/>
      <c r="F511" s="38"/>
      <c r="G511" s="105"/>
      <c r="H511" s="40"/>
      <c r="I511" s="38"/>
    </row>
    <row r="512" spans="1:9">
      <c r="A512" s="8" t="str">
        <f>IF(OR(B512="",C512=""),"",IFERROR(MATCH(B512,'MASTER PRODUK'!$B$5:$B$204,0)*1000+C512,""))</f>
        <v/>
      </c>
      <c r="B512" s="38"/>
      <c r="C512" s="38"/>
      <c r="D512" s="38"/>
      <c r="E512" s="38"/>
      <c r="F512" s="38"/>
      <c r="G512" s="105"/>
      <c r="H512" s="40"/>
      <c r="I512" s="38"/>
    </row>
    <row r="513" spans="1:9">
      <c r="A513" s="8" t="str">
        <f>IF(OR(B513="",C513=""),"",IFERROR(MATCH(B513,'MASTER PRODUK'!$B$5:$B$204,0)*1000+C513,""))</f>
        <v/>
      </c>
      <c r="B513" s="38"/>
      <c r="C513" s="38"/>
      <c r="D513" s="38"/>
      <c r="E513" s="38"/>
      <c r="F513" s="38"/>
      <c r="G513" s="105"/>
      <c r="H513" s="40"/>
      <c r="I513" s="38"/>
    </row>
    <row r="514" spans="1:9">
      <c r="A514" s="8" t="str">
        <f>IF(OR(B514="",C514=""),"",IFERROR(MATCH(B514,'MASTER PRODUK'!$B$5:$B$204,0)*1000+C514,""))</f>
        <v/>
      </c>
      <c r="B514" s="38"/>
      <c r="C514" s="38"/>
      <c r="D514" s="38"/>
      <c r="E514" s="38"/>
      <c r="F514" s="38"/>
      <c r="G514" s="105"/>
      <c r="H514" s="40"/>
      <c r="I514" s="38"/>
    </row>
    <row r="515" spans="1:9">
      <c r="A515" s="8" t="str">
        <f>IF(OR(B515="",C515=""),"",IFERROR(MATCH(B515,'MASTER PRODUK'!$B$5:$B$204,0)*1000+C515,""))</f>
        <v/>
      </c>
      <c r="B515" s="38"/>
      <c r="C515" s="38"/>
      <c r="D515" s="38"/>
      <c r="E515" s="38"/>
      <c r="F515" s="38"/>
      <c r="G515" s="105"/>
      <c r="H515" s="40"/>
      <c r="I515" s="38"/>
    </row>
    <row r="516" spans="1:9">
      <c r="A516" s="8" t="str">
        <f>IF(OR(B516="",C516=""),"",IFERROR(MATCH(B516,'MASTER PRODUK'!$B$5:$B$204,0)*1000+C516,""))</f>
        <v/>
      </c>
      <c r="B516" s="38"/>
      <c r="C516" s="38"/>
      <c r="D516" s="38"/>
      <c r="E516" s="38"/>
      <c r="F516" s="38"/>
      <c r="G516" s="105"/>
      <c r="H516" s="40"/>
      <c r="I516" s="38"/>
    </row>
    <row r="517" spans="1:9">
      <c r="A517" s="8" t="str">
        <f>IF(OR(B517="",C517=""),"",IFERROR(MATCH(B517,'MASTER PRODUK'!$B$5:$B$204,0)*1000+C517,""))</f>
        <v/>
      </c>
      <c r="B517" s="38"/>
      <c r="C517" s="38"/>
      <c r="D517" s="38"/>
      <c r="E517" s="38"/>
      <c r="F517" s="38"/>
      <c r="G517" s="105"/>
      <c r="H517" s="40"/>
      <c r="I517" s="38"/>
    </row>
    <row r="518" spans="1:9">
      <c r="A518" s="8" t="str">
        <f>IF(OR(B518="",C518=""),"",IFERROR(MATCH(B518,'MASTER PRODUK'!$B$5:$B$204,0)*1000+C518,""))</f>
        <v/>
      </c>
      <c r="B518" s="38"/>
      <c r="C518" s="38"/>
      <c r="D518" s="38"/>
      <c r="E518" s="38"/>
      <c r="F518" s="38"/>
      <c r="G518" s="105"/>
      <c r="H518" s="40"/>
      <c r="I518" s="38"/>
    </row>
    <row r="519" spans="1:9">
      <c r="A519" s="8" t="str">
        <f>IF(OR(B519="",C519=""),"",IFERROR(MATCH(B519,'MASTER PRODUK'!$B$5:$B$204,0)*1000+C519,""))</f>
        <v/>
      </c>
      <c r="B519" s="38"/>
      <c r="C519" s="38"/>
      <c r="D519" s="38"/>
      <c r="E519" s="38"/>
      <c r="F519" s="38"/>
      <c r="G519" s="105"/>
      <c r="H519" s="40"/>
      <c r="I519" s="38"/>
    </row>
    <row r="520" spans="1:9">
      <c r="A520" s="8" t="str">
        <f>IF(OR(B520="",C520=""),"",IFERROR(MATCH(B520,'MASTER PRODUK'!$B$5:$B$204,0)*1000+C520,""))</f>
        <v/>
      </c>
      <c r="B520" s="38"/>
      <c r="C520" s="38"/>
      <c r="D520" s="38"/>
      <c r="E520" s="38"/>
      <c r="F520" s="38"/>
      <c r="G520" s="105"/>
      <c r="H520" s="40"/>
      <c r="I520" s="38"/>
    </row>
    <row r="521" spans="1:9">
      <c r="A521" s="8" t="str">
        <f>IF(OR(B521="",C521=""),"",IFERROR(MATCH(B521,'MASTER PRODUK'!$B$5:$B$204,0)*1000+C521,""))</f>
        <v/>
      </c>
      <c r="B521" s="38"/>
      <c r="C521" s="38"/>
      <c r="D521" s="38"/>
      <c r="E521" s="38"/>
      <c r="F521" s="38"/>
      <c r="G521" s="105"/>
      <c r="H521" s="40"/>
      <c r="I521" s="38"/>
    </row>
    <row r="522" spans="1:9">
      <c r="A522" s="8" t="str">
        <f>IF(OR(B522="",C522=""),"",IFERROR(MATCH(B522,'MASTER PRODUK'!$B$5:$B$204,0)*1000+C522,""))</f>
        <v/>
      </c>
      <c r="B522" s="38"/>
      <c r="C522" s="38"/>
      <c r="D522" s="38"/>
      <c r="E522" s="38"/>
      <c r="F522" s="38"/>
      <c r="G522" s="105"/>
      <c r="H522" s="40"/>
      <c r="I522" s="38"/>
    </row>
    <row r="523" spans="1:9">
      <c r="A523" s="8" t="str">
        <f>IF(OR(B523="",C523=""),"",IFERROR(MATCH(B523,'MASTER PRODUK'!$B$5:$B$204,0)*1000+C523,""))</f>
        <v/>
      </c>
      <c r="B523" s="38"/>
      <c r="C523" s="38"/>
      <c r="D523" s="38"/>
      <c r="E523" s="38"/>
      <c r="F523" s="38"/>
      <c r="G523" s="105"/>
      <c r="H523" s="40"/>
      <c r="I523" s="38"/>
    </row>
    <row r="524" spans="1:9">
      <c r="A524" s="8" t="str">
        <f>IF(OR(B524="",C524=""),"",IFERROR(MATCH(B524,'MASTER PRODUK'!$B$5:$B$204,0)*1000+C524,""))</f>
        <v/>
      </c>
      <c r="B524" s="38"/>
      <c r="C524" s="38"/>
      <c r="D524" s="38"/>
      <c r="E524" s="38"/>
      <c r="F524" s="38"/>
      <c r="G524" s="105"/>
      <c r="H524" s="40"/>
      <c r="I524" s="38"/>
    </row>
    <row r="525" spans="1:9">
      <c r="A525" s="8" t="str">
        <f>IF(OR(B525="",C525=""),"",IFERROR(MATCH(B525,'MASTER PRODUK'!$B$5:$B$204,0)*1000+C525,""))</f>
        <v/>
      </c>
      <c r="B525" s="38"/>
      <c r="C525" s="38"/>
      <c r="D525" s="38"/>
      <c r="E525" s="38"/>
      <c r="F525" s="38"/>
      <c r="G525" s="105"/>
      <c r="H525" s="40"/>
      <c r="I525" s="38"/>
    </row>
    <row r="526" spans="1:9">
      <c r="A526" s="8" t="str">
        <f>IF(OR(B526="",C526=""),"",IFERROR(MATCH(B526,'MASTER PRODUK'!$B$5:$B$204,0)*1000+C526,""))</f>
        <v/>
      </c>
      <c r="B526" s="38"/>
      <c r="C526" s="38"/>
      <c r="D526" s="38"/>
      <c r="E526" s="38"/>
      <c r="F526" s="38"/>
      <c r="G526" s="105"/>
      <c r="H526" s="40"/>
      <c r="I526" s="38"/>
    </row>
    <row r="527" spans="1:9">
      <c r="A527" s="8" t="str">
        <f>IF(OR(B527="",C527=""),"",IFERROR(MATCH(B527,'MASTER PRODUK'!$B$5:$B$204,0)*1000+C527,""))</f>
        <v/>
      </c>
      <c r="B527" s="38"/>
      <c r="C527" s="38"/>
      <c r="D527" s="38"/>
      <c r="E527" s="38"/>
      <c r="F527" s="38"/>
      <c r="G527" s="105"/>
      <c r="H527" s="40"/>
      <c r="I527" s="38"/>
    </row>
    <row r="528" spans="1:9">
      <c r="A528" s="8" t="str">
        <f>IF(OR(B528="",C528=""),"",IFERROR(MATCH(B528,'MASTER PRODUK'!$B$5:$B$204,0)*1000+C528,""))</f>
        <v/>
      </c>
      <c r="B528" s="38"/>
      <c r="C528" s="38"/>
      <c r="D528" s="38"/>
      <c r="E528" s="38"/>
      <c r="F528" s="38"/>
      <c r="G528" s="105"/>
      <c r="H528" s="40"/>
      <c r="I528" s="38"/>
    </row>
    <row r="529" spans="1:9">
      <c r="A529" s="8" t="str">
        <f>IF(OR(B529="",C529=""),"",IFERROR(MATCH(B529,'MASTER PRODUK'!$B$5:$B$204,0)*1000+C529,""))</f>
        <v/>
      </c>
      <c r="B529" s="38"/>
      <c r="C529" s="38"/>
      <c r="D529" s="38"/>
      <c r="E529" s="38"/>
      <c r="F529" s="38"/>
      <c r="G529" s="105"/>
      <c r="H529" s="40"/>
      <c r="I529" s="38"/>
    </row>
    <row r="530" spans="1:9">
      <c r="A530" s="8" t="str">
        <f>IF(OR(B530="",C530=""),"",IFERROR(MATCH(B530,'MASTER PRODUK'!$B$5:$B$204,0)*1000+C530,""))</f>
        <v/>
      </c>
      <c r="B530" s="38"/>
      <c r="C530" s="38"/>
      <c r="D530" s="38"/>
      <c r="E530" s="38"/>
      <c r="F530" s="38"/>
      <c r="G530" s="105"/>
      <c r="H530" s="40"/>
      <c r="I530" s="38"/>
    </row>
    <row r="531" spans="1:9">
      <c r="A531" s="8" t="str">
        <f>IF(OR(B531="",C531=""),"",IFERROR(MATCH(B531,'MASTER PRODUK'!$B$5:$B$204,0)*1000+C531,""))</f>
        <v/>
      </c>
      <c r="B531" s="38"/>
      <c r="C531" s="38"/>
      <c r="D531" s="38"/>
      <c r="E531" s="38"/>
      <c r="F531" s="38"/>
      <c r="G531" s="105"/>
      <c r="H531" s="40"/>
      <c r="I531" s="38"/>
    </row>
    <row r="532" spans="1:9">
      <c r="A532" s="8" t="str">
        <f>IF(OR(B532="",C532=""),"",IFERROR(MATCH(B532,'MASTER PRODUK'!$B$5:$B$204,0)*1000+C532,""))</f>
        <v/>
      </c>
      <c r="B532" s="38"/>
      <c r="C532" s="38"/>
      <c r="D532" s="38"/>
      <c r="E532" s="38"/>
      <c r="F532" s="38"/>
      <c r="G532" s="105"/>
      <c r="H532" s="40"/>
      <c r="I532" s="38"/>
    </row>
    <row r="533" spans="1:9">
      <c r="A533" s="8" t="str">
        <f>IF(OR(B533="",C533=""),"",IFERROR(MATCH(B533,'MASTER PRODUK'!$B$5:$B$204,0)*1000+C533,""))</f>
        <v/>
      </c>
      <c r="B533" s="38"/>
      <c r="C533" s="38"/>
      <c r="D533" s="38"/>
      <c r="E533" s="38"/>
      <c r="F533" s="38"/>
      <c r="G533" s="105"/>
      <c r="H533" s="40"/>
      <c r="I533" s="38"/>
    </row>
    <row r="534" spans="1:9">
      <c r="A534" s="8" t="str">
        <f>IF(OR(B534="",C534=""),"",IFERROR(MATCH(B534,'MASTER PRODUK'!$B$5:$B$204,0)*1000+C534,""))</f>
        <v/>
      </c>
      <c r="B534" s="38"/>
      <c r="C534" s="38"/>
      <c r="D534" s="38"/>
      <c r="E534" s="38"/>
      <c r="F534" s="38"/>
      <c r="G534" s="105"/>
      <c r="H534" s="40"/>
      <c r="I534" s="38"/>
    </row>
    <row r="535" spans="1:9">
      <c r="A535" s="8" t="str">
        <f>IF(OR(B535="",C535=""),"",IFERROR(MATCH(B535,'MASTER PRODUK'!$B$5:$B$204,0)*1000+C535,""))</f>
        <v/>
      </c>
      <c r="B535" s="38"/>
      <c r="C535" s="38"/>
      <c r="D535" s="38"/>
      <c r="E535" s="38"/>
      <c r="F535" s="38"/>
      <c r="G535" s="105"/>
      <c r="H535" s="40"/>
      <c r="I535" s="38"/>
    </row>
    <row r="536" spans="1:9">
      <c r="A536" s="8" t="str">
        <f>IF(OR(B536="",C536=""),"",IFERROR(MATCH(B536,'MASTER PRODUK'!$B$5:$B$204,0)*1000+C536,""))</f>
        <v/>
      </c>
      <c r="B536" s="38"/>
      <c r="C536" s="38"/>
      <c r="D536" s="38"/>
      <c r="E536" s="38"/>
      <c r="F536" s="38"/>
      <c r="G536" s="105"/>
      <c r="H536" s="40"/>
      <c r="I536" s="38"/>
    </row>
    <row r="537" spans="1:9">
      <c r="A537" s="8" t="str">
        <f>IF(OR(B537="",C537=""),"",IFERROR(MATCH(B537,'MASTER PRODUK'!$B$5:$B$204,0)*1000+C537,""))</f>
        <v/>
      </c>
      <c r="B537" s="38"/>
      <c r="C537" s="38"/>
      <c r="D537" s="38"/>
      <c r="E537" s="38"/>
      <c r="F537" s="38"/>
      <c r="G537" s="105"/>
      <c r="H537" s="40"/>
      <c r="I537" s="38"/>
    </row>
    <row r="538" spans="1:9">
      <c r="A538" s="8" t="str">
        <f>IF(OR(B538="",C538=""),"",IFERROR(MATCH(B538,'MASTER PRODUK'!$B$5:$B$204,0)*1000+C538,""))</f>
        <v/>
      </c>
      <c r="B538" s="38"/>
      <c r="C538" s="38"/>
      <c r="D538" s="38"/>
      <c r="E538" s="38"/>
      <c r="F538" s="38"/>
      <c r="G538" s="105"/>
      <c r="H538" s="40"/>
      <c r="I538" s="38"/>
    </row>
    <row r="539" spans="1:9">
      <c r="A539" s="8" t="str">
        <f>IF(OR(B539="",C539=""),"",IFERROR(MATCH(B539,'MASTER PRODUK'!$B$5:$B$204,0)*1000+C539,""))</f>
        <v/>
      </c>
      <c r="B539" s="38"/>
      <c r="C539" s="38"/>
      <c r="D539" s="38"/>
      <c r="E539" s="38"/>
      <c r="F539" s="38"/>
      <c r="G539" s="105"/>
      <c r="H539" s="40"/>
      <c r="I539" s="38"/>
    </row>
    <row r="540" spans="1:9">
      <c r="A540" s="8" t="str">
        <f>IF(OR(B540="",C540=""),"",IFERROR(MATCH(B540,'MASTER PRODUK'!$B$5:$B$204,0)*1000+C540,""))</f>
        <v/>
      </c>
      <c r="B540" s="38"/>
      <c r="C540" s="38"/>
      <c r="D540" s="38"/>
      <c r="E540" s="38"/>
      <c r="F540" s="38"/>
      <c r="G540" s="105"/>
      <c r="H540" s="40"/>
      <c r="I540" s="38"/>
    </row>
    <row r="541" spans="1:9">
      <c r="A541" s="8" t="str">
        <f>IF(OR(B541="",C541=""),"",IFERROR(MATCH(B541,'MASTER PRODUK'!$B$5:$B$204,0)*1000+C541,""))</f>
        <v/>
      </c>
      <c r="B541" s="38"/>
      <c r="C541" s="38"/>
      <c r="D541" s="38"/>
      <c r="E541" s="38"/>
      <c r="F541" s="38"/>
      <c r="G541" s="105"/>
      <c r="H541" s="40"/>
      <c r="I541" s="38"/>
    </row>
    <row r="542" spans="1:9">
      <c r="A542" s="8" t="str">
        <f>IF(OR(B542="",C542=""),"",IFERROR(MATCH(B542,'MASTER PRODUK'!$B$5:$B$204,0)*1000+C542,""))</f>
        <v/>
      </c>
      <c r="B542" s="38"/>
      <c r="C542" s="38"/>
      <c r="D542" s="38"/>
      <c r="E542" s="38"/>
      <c r="F542" s="38"/>
      <c r="G542" s="105"/>
      <c r="H542" s="40"/>
      <c r="I542" s="38"/>
    </row>
    <row r="543" spans="1:9">
      <c r="A543" s="8" t="str">
        <f>IF(OR(B543="",C543=""),"",IFERROR(MATCH(B543,'MASTER PRODUK'!$B$5:$B$204,0)*1000+C543,""))</f>
        <v/>
      </c>
      <c r="B543" s="38"/>
      <c r="C543" s="38"/>
      <c r="D543" s="38"/>
      <c r="E543" s="38"/>
      <c r="F543" s="38"/>
      <c r="G543" s="105"/>
      <c r="H543" s="40"/>
      <c r="I543" s="38"/>
    </row>
    <row r="544" spans="1:9">
      <c r="A544" s="8" t="str">
        <f>IF(OR(B544="",C544=""),"",IFERROR(MATCH(B544,'MASTER PRODUK'!$B$5:$B$204,0)*1000+C544,""))</f>
        <v/>
      </c>
      <c r="B544" s="38"/>
      <c r="C544" s="38"/>
      <c r="D544" s="38"/>
      <c r="E544" s="38"/>
      <c r="F544" s="38"/>
      <c r="G544" s="105"/>
      <c r="H544" s="40"/>
      <c r="I544" s="38"/>
    </row>
    <row r="545" spans="1:9">
      <c r="A545" s="8" t="str">
        <f>IF(OR(B545="",C545=""),"",IFERROR(MATCH(B545,'MASTER PRODUK'!$B$5:$B$204,0)*1000+C545,""))</f>
        <v/>
      </c>
      <c r="B545" s="38"/>
      <c r="C545" s="38"/>
      <c r="D545" s="38"/>
      <c r="E545" s="38"/>
      <c r="F545" s="38"/>
      <c r="G545" s="105"/>
      <c r="H545" s="40"/>
      <c r="I545" s="38"/>
    </row>
    <row r="546" spans="1:9">
      <c r="A546" s="8" t="str">
        <f>IF(OR(B546="",C546=""),"",IFERROR(MATCH(B546,'MASTER PRODUK'!$B$5:$B$204,0)*1000+C546,""))</f>
        <v/>
      </c>
      <c r="B546" s="38"/>
      <c r="C546" s="38"/>
      <c r="D546" s="38"/>
      <c r="E546" s="38"/>
      <c r="F546" s="38"/>
      <c r="G546" s="105"/>
      <c r="H546" s="40"/>
      <c r="I546" s="38"/>
    </row>
    <row r="547" spans="1:9">
      <c r="A547" s="8" t="str">
        <f>IF(OR(B547="",C547=""),"",IFERROR(MATCH(B547,'MASTER PRODUK'!$B$5:$B$204,0)*1000+C547,""))</f>
        <v/>
      </c>
      <c r="B547" s="38"/>
      <c r="C547" s="38"/>
      <c r="D547" s="38"/>
      <c r="E547" s="38"/>
      <c r="F547" s="38"/>
      <c r="G547" s="105"/>
      <c r="H547" s="40"/>
      <c r="I547" s="38"/>
    </row>
    <row r="548" spans="1:9">
      <c r="A548" s="8" t="str">
        <f>IF(OR(B548="",C548=""),"",IFERROR(MATCH(B548,'MASTER PRODUK'!$B$5:$B$204,0)*1000+C548,""))</f>
        <v/>
      </c>
      <c r="B548" s="38"/>
      <c r="C548" s="38"/>
      <c r="D548" s="38"/>
      <c r="E548" s="38"/>
      <c r="F548" s="38"/>
      <c r="G548" s="105"/>
      <c r="H548" s="40"/>
      <c r="I548" s="38"/>
    </row>
    <row r="549" spans="1:9">
      <c r="A549" s="8" t="str">
        <f>IF(OR(B549="",C549=""),"",IFERROR(MATCH(B549,'MASTER PRODUK'!$B$5:$B$204,0)*1000+C549,""))</f>
        <v/>
      </c>
      <c r="B549" s="38"/>
      <c r="C549" s="38"/>
      <c r="D549" s="38"/>
      <c r="E549" s="38"/>
      <c r="F549" s="38"/>
      <c r="G549" s="105"/>
      <c r="H549" s="40"/>
      <c r="I549" s="38"/>
    </row>
    <row r="550" spans="1:9">
      <c r="A550" s="8" t="str">
        <f>IF(OR(B550="",C550=""),"",IFERROR(MATCH(B550,'MASTER PRODUK'!$B$5:$B$204,0)*1000+C550,""))</f>
        <v/>
      </c>
      <c r="B550" s="38"/>
      <c r="C550" s="38"/>
      <c r="D550" s="38"/>
      <c r="E550" s="38"/>
      <c r="F550" s="38"/>
      <c r="G550" s="105"/>
      <c r="H550" s="40"/>
      <c r="I550" s="38"/>
    </row>
    <row r="551" spans="1:9">
      <c r="A551" s="8" t="str">
        <f>IF(OR(B551="",C551=""),"",IFERROR(MATCH(B551,'MASTER PRODUK'!$B$5:$B$204,0)*1000+C551,""))</f>
        <v/>
      </c>
      <c r="B551" s="38"/>
      <c r="C551" s="38"/>
      <c r="D551" s="38"/>
      <c r="E551" s="38"/>
      <c r="F551" s="38"/>
      <c r="G551" s="105"/>
      <c r="H551" s="40"/>
      <c r="I551" s="38"/>
    </row>
    <row r="552" spans="1:9">
      <c r="A552" s="8" t="str">
        <f>IF(OR(B552="",C552=""),"",IFERROR(MATCH(B552,'MASTER PRODUK'!$B$5:$B$204,0)*1000+C552,""))</f>
        <v/>
      </c>
      <c r="B552" s="38"/>
      <c r="C552" s="38"/>
      <c r="D552" s="38"/>
      <c r="E552" s="38"/>
      <c r="F552" s="38"/>
      <c r="G552" s="105"/>
      <c r="H552" s="40"/>
      <c r="I552" s="38"/>
    </row>
    <row r="553" spans="1:9">
      <c r="A553" s="8" t="str">
        <f>IF(OR(B553="",C553=""),"",IFERROR(MATCH(B553,'MASTER PRODUK'!$B$5:$B$204,0)*1000+C553,""))</f>
        <v/>
      </c>
      <c r="B553" s="38"/>
      <c r="C553" s="38"/>
      <c r="D553" s="38"/>
      <c r="E553" s="38"/>
      <c r="F553" s="38"/>
      <c r="G553" s="105"/>
      <c r="H553" s="40"/>
      <c r="I553" s="38"/>
    </row>
    <row r="554" spans="1:9">
      <c r="A554" s="8" t="str">
        <f>IF(OR(B554="",C554=""),"",IFERROR(MATCH(B554,'MASTER PRODUK'!$B$5:$B$204,0)*1000+C554,""))</f>
        <v/>
      </c>
      <c r="B554" s="38"/>
      <c r="C554" s="38"/>
      <c r="D554" s="38"/>
      <c r="E554" s="38"/>
      <c r="F554" s="38"/>
      <c r="G554" s="105"/>
      <c r="H554" s="40"/>
      <c r="I554" s="38"/>
    </row>
    <row r="555" spans="1:9">
      <c r="A555" s="8" t="str">
        <f>IF(OR(B555="",C555=""),"",IFERROR(MATCH(B555,'MASTER PRODUK'!$B$5:$B$204,0)*1000+C555,""))</f>
        <v/>
      </c>
      <c r="B555" s="38"/>
      <c r="C555" s="38"/>
      <c r="D555" s="38"/>
      <c r="E555" s="38"/>
      <c r="F555" s="38"/>
      <c r="G555" s="105"/>
      <c r="H555" s="40"/>
      <c r="I555" s="38"/>
    </row>
    <row r="556" spans="1:9">
      <c r="A556" s="8" t="str">
        <f>IF(OR(B556="",C556=""),"",IFERROR(MATCH(B556,'MASTER PRODUK'!$B$5:$B$204,0)*1000+C556,""))</f>
        <v/>
      </c>
      <c r="B556" s="38"/>
      <c r="C556" s="38"/>
      <c r="D556" s="38"/>
      <c r="E556" s="38"/>
      <c r="F556" s="38"/>
      <c r="G556" s="105"/>
      <c r="H556" s="40"/>
      <c r="I556" s="38"/>
    </row>
    <row r="557" spans="1:9">
      <c r="A557" s="8" t="str">
        <f>IF(OR(B557="",C557=""),"",IFERROR(MATCH(B557,'MASTER PRODUK'!$B$5:$B$204,0)*1000+C557,""))</f>
        <v/>
      </c>
      <c r="B557" s="38"/>
      <c r="C557" s="38"/>
      <c r="D557" s="38"/>
      <c r="E557" s="38"/>
      <c r="F557" s="38"/>
      <c r="G557" s="105"/>
      <c r="H557" s="40"/>
      <c r="I557" s="38"/>
    </row>
    <row r="558" spans="1:9">
      <c r="A558" s="8" t="str">
        <f>IF(OR(B558="",C558=""),"",IFERROR(MATCH(B558,'MASTER PRODUK'!$B$5:$B$204,0)*1000+C558,""))</f>
        <v/>
      </c>
      <c r="B558" s="38"/>
      <c r="C558" s="38"/>
      <c r="D558" s="38"/>
      <c r="E558" s="38"/>
      <c r="F558" s="38"/>
      <c r="G558" s="105"/>
      <c r="H558" s="40"/>
      <c r="I558" s="38"/>
    </row>
    <row r="559" spans="1:9">
      <c r="A559" s="8" t="str">
        <f>IF(OR(B559="",C559=""),"",IFERROR(MATCH(B559,'MASTER PRODUK'!$B$5:$B$204,0)*1000+C559,""))</f>
        <v/>
      </c>
      <c r="B559" s="38"/>
      <c r="C559" s="38"/>
      <c r="D559" s="38"/>
      <c r="E559" s="38"/>
      <c r="F559" s="38"/>
      <c r="G559" s="105"/>
      <c r="H559" s="40"/>
      <c r="I559" s="38"/>
    </row>
    <row r="560" spans="1:9">
      <c r="A560" s="8" t="str">
        <f>IF(OR(B560="",C560=""),"",IFERROR(MATCH(B560,'MASTER PRODUK'!$B$5:$B$204,0)*1000+C560,""))</f>
        <v/>
      </c>
      <c r="B560" s="38"/>
      <c r="C560" s="38"/>
      <c r="D560" s="38"/>
      <c r="E560" s="38"/>
      <c r="F560" s="38"/>
      <c r="G560" s="105"/>
      <c r="H560" s="40"/>
      <c r="I560" s="38"/>
    </row>
    <row r="561" spans="1:9">
      <c r="A561" s="8" t="str">
        <f>IF(OR(B561="",C561=""),"",IFERROR(MATCH(B561,'MASTER PRODUK'!$B$5:$B$204,0)*1000+C561,""))</f>
        <v/>
      </c>
      <c r="B561" s="38"/>
      <c r="C561" s="38"/>
      <c r="D561" s="38"/>
      <c r="E561" s="38"/>
      <c r="F561" s="38"/>
      <c r="G561" s="105"/>
      <c r="H561" s="40"/>
      <c r="I561" s="38"/>
    </row>
    <row r="562" spans="1:9">
      <c r="A562" s="8" t="str">
        <f>IF(OR(B562="",C562=""),"",IFERROR(MATCH(B562,'MASTER PRODUK'!$B$5:$B$204,0)*1000+C562,""))</f>
        <v/>
      </c>
      <c r="B562" s="38"/>
      <c r="C562" s="38"/>
      <c r="D562" s="38"/>
      <c r="E562" s="38"/>
      <c r="F562" s="38"/>
      <c r="G562" s="105"/>
      <c r="H562" s="40"/>
      <c r="I562" s="38"/>
    </row>
    <row r="563" spans="1:9">
      <c r="A563" s="8" t="str">
        <f>IF(OR(B563="",C563=""),"",IFERROR(MATCH(B563,'MASTER PRODUK'!$B$5:$B$204,0)*1000+C563,""))</f>
        <v/>
      </c>
      <c r="B563" s="38"/>
      <c r="C563" s="38"/>
      <c r="D563" s="38"/>
      <c r="E563" s="38"/>
      <c r="F563" s="38"/>
      <c r="G563" s="105"/>
      <c r="H563" s="40"/>
      <c r="I563" s="38"/>
    </row>
    <row r="564" spans="1:9">
      <c r="A564" s="8" t="str">
        <f>IF(OR(B564="",C564=""),"",IFERROR(MATCH(B564,'MASTER PRODUK'!$B$5:$B$204,0)*1000+C564,""))</f>
        <v/>
      </c>
      <c r="B564" s="38"/>
      <c r="C564" s="38"/>
      <c r="D564" s="38"/>
      <c r="E564" s="38"/>
      <c r="F564" s="38"/>
      <c r="G564" s="105"/>
      <c r="H564" s="40"/>
      <c r="I564" s="38"/>
    </row>
    <row r="565" spans="1:9">
      <c r="A565" s="8" t="str">
        <f>IF(OR(B565="",C565=""),"",IFERROR(MATCH(B565,'MASTER PRODUK'!$B$5:$B$204,0)*1000+C565,""))</f>
        <v/>
      </c>
      <c r="B565" s="38"/>
      <c r="C565" s="38"/>
      <c r="D565" s="38"/>
      <c r="E565" s="38"/>
      <c r="F565" s="38"/>
      <c r="G565" s="105"/>
      <c r="H565" s="40"/>
      <c r="I565" s="38"/>
    </row>
    <row r="566" spans="1:9">
      <c r="A566" s="8" t="str">
        <f>IF(OR(B566="",C566=""),"",IFERROR(MATCH(B566,'MASTER PRODUK'!$B$5:$B$204,0)*1000+C566,""))</f>
        <v/>
      </c>
      <c r="B566" s="38"/>
      <c r="C566" s="38"/>
      <c r="D566" s="38"/>
      <c r="E566" s="38"/>
      <c r="F566" s="38"/>
      <c r="G566" s="105"/>
      <c r="H566" s="40"/>
      <c r="I566" s="38"/>
    </row>
    <row r="567" spans="1:9">
      <c r="A567" s="8" t="str">
        <f>IF(OR(B567="",C567=""),"",IFERROR(MATCH(B567,'MASTER PRODUK'!$B$5:$B$204,0)*1000+C567,""))</f>
        <v/>
      </c>
      <c r="B567" s="38"/>
      <c r="C567" s="38"/>
      <c r="D567" s="38"/>
      <c r="E567" s="38"/>
      <c r="F567" s="38"/>
      <c r="G567" s="105"/>
      <c r="H567" s="40"/>
      <c r="I567" s="38"/>
    </row>
    <row r="568" spans="1:9">
      <c r="A568" s="8" t="str">
        <f>IF(OR(B568="",C568=""),"",IFERROR(MATCH(B568,'MASTER PRODUK'!$B$5:$B$204,0)*1000+C568,""))</f>
        <v/>
      </c>
      <c r="B568" s="38"/>
      <c r="C568" s="38"/>
      <c r="D568" s="38"/>
      <c r="E568" s="38"/>
      <c r="F568" s="38"/>
      <c r="G568" s="105"/>
      <c r="H568" s="40"/>
      <c r="I568" s="38"/>
    </row>
    <row r="569" spans="1:9">
      <c r="A569" s="8" t="str">
        <f>IF(OR(B569="",C569=""),"",IFERROR(MATCH(B569,'MASTER PRODUK'!$B$5:$B$204,0)*1000+C569,""))</f>
        <v/>
      </c>
      <c r="B569" s="38"/>
      <c r="C569" s="38"/>
      <c r="D569" s="38"/>
      <c r="E569" s="38"/>
      <c r="F569" s="38"/>
      <c r="G569" s="105"/>
      <c r="H569" s="40"/>
      <c r="I569" s="38"/>
    </row>
    <row r="570" spans="1:9">
      <c r="A570" s="8" t="str">
        <f>IF(OR(B570="",C570=""),"",IFERROR(MATCH(B570,'MASTER PRODUK'!$B$5:$B$204,0)*1000+C570,""))</f>
        <v/>
      </c>
      <c r="B570" s="38"/>
      <c r="C570" s="38"/>
      <c r="D570" s="38"/>
      <c r="E570" s="38"/>
      <c r="F570" s="38"/>
      <c r="G570" s="105"/>
      <c r="H570" s="40"/>
      <c r="I570" s="38"/>
    </row>
    <row r="571" spans="1:9">
      <c r="A571" s="8" t="str">
        <f>IF(OR(B571="",C571=""),"",IFERROR(MATCH(B571,'MASTER PRODUK'!$B$5:$B$204,0)*1000+C571,""))</f>
        <v/>
      </c>
      <c r="B571" s="38"/>
      <c r="C571" s="38"/>
      <c r="D571" s="38"/>
      <c r="E571" s="38"/>
      <c r="F571" s="38"/>
      <c r="G571" s="105"/>
      <c r="H571" s="40"/>
      <c r="I571" s="38"/>
    </row>
    <row r="572" spans="1:9">
      <c r="A572" s="8" t="str">
        <f>IF(OR(B572="",C572=""),"",IFERROR(MATCH(B572,'MASTER PRODUK'!$B$5:$B$204,0)*1000+C572,""))</f>
        <v/>
      </c>
      <c r="B572" s="38"/>
      <c r="C572" s="38"/>
      <c r="D572" s="38"/>
      <c r="E572" s="38"/>
      <c r="F572" s="38"/>
      <c r="G572" s="105"/>
      <c r="H572" s="40"/>
      <c r="I572" s="38"/>
    </row>
    <row r="573" spans="1:9">
      <c r="A573" s="8" t="str">
        <f>IF(OR(B573="",C573=""),"",IFERROR(MATCH(B573,'MASTER PRODUK'!$B$5:$B$204,0)*1000+C573,""))</f>
        <v/>
      </c>
      <c r="B573" s="38"/>
      <c r="C573" s="38"/>
      <c r="D573" s="38"/>
      <c r="E573" s="38"/>
      <c r="F573" s="38"/>
      <c r="G573" s="105"/>
      <c r="H573" s="40"/>
      <c r="I573" s="38"/>
    </row>
    <row r="574" spans="1:9">
      <c r="A574" s="8" t="str">
        <f>IF(OR(B574="",C574=""),"",IFERROR(MATCH(B574,'MASTER PRODUK'!$B$5:$B$204,0)*1000+C574,""))</f>
        <v/>
      </c>
      <c r="B574" s="38"/>
      <c r="C574" s="38"/>
      <c r="D574" s="38"/>
      <c r="E574" s="38"/>
      <c r="F574" s="38"/>
      <c r="G574" s="105"/>
      <c r="H574" s="40"/>
      <c r="I574" s="38"/>
    </row>
    <row r="575" spans="1:9">
      <c r="A575" s="8" t="str">
        <f>IF(OR(B575="",C575=""),"",IFERROR(MATCH(B575,'MASTER PRODUK'!$B$5:$B$204,0)*1000+C575,""))</f>
        <v/>
      </c>
      <c r="B575" s="38"/>
      <c r="C575" s="38"/>
      <c r="D575" s="38"/>
      <c r="E575" s="38"/>
      <c r="F575" s="38"/>
      <c r="G575" s="105"/>
      <c r="H575" s="40"/>
      <c r="I575" s="38"/>
    </row>
    <row r="576" spans="1:9">
      <c r="A576" s="8" t="str">
        <f>IF(OR(B576="",C576=""),"",IFERROR(MATCH(B576,'MASTER PRODUK'!$B$5:$B$204,0)*1000+C576,""))</f>
        <v/>
      </c>
      <c r="B576" s="38"/>
      <c r="C576" s="38"/>
      <c r="D576" s="38"/>
      <c r="E576" s="38"/>
      <c r="F576" s="38"/>
      <c r="G576" s="105"/>
      <c r="H576" s="40"/>
      <c r="I576" s="38"/>
    </row>
    <row r="577" spans="1:9">
      <c r="A577" s="8" t="str">
        <f>IF(OR(B577="",C577=""),"",IFERROR(MATCH(B577,'MASTER PRODUK'!$B$5:$B$204,0)*1000+C577,""))</f>
        <v/>
      </c>
      <c r="B577" s="38"/>
      <c r="C577" s="38"/>
      <c r="D577" s="38"/>
      <c r="E577" s="38"/>
      <c r="F577" s="38"/>
      <c r="G577" s="105"/>
      <c r="H577" s="40"/>
      <c r="I577" s="38"/>
    </row>
    <row r="578" spans="1:9">
      <c r="A578" s="8" t="str">
        <f>IF(OR(B578="",C578=""),"",IFERROR(MATCH(B578,'MASTER PRODUK'!$B$5:$B$204,0)*1000+C578,""))</f>
        <v/>
      </c>
      <c r="B578" s="38"/>
      <c r="C578" s="38"/>
      <c r="D578" s="38"/>
      <c r="E578" s="38"/>
      <c r="F578" s="38"/>
      <c r="G578" s="105"/>
      <c r="H578" s="40"/>
      <c r="I578" s="38"/>
    </row>
    <row r="579" spans="1:9">
      <c r="A579" s="8" t="str">
        <f>IF(OR(B579="",C579=""),"",IFERROR(MATCH(B579,'MASTER PRODUK'!$B$5:$B$204,0)*1000+C579,""))</f>
        <v/>
      </c>
      <c r="B579" s="38"/>
      <c r="C579" s="38"/>
      <c r="D579" s="38"/>
      <c r="E579" s="38"/>
      <c r="F579" s="38"/>
      <c r="G579" s="105"/>
      <c r="H579" s="40"/>
      <c r="I579" s="38"/>
    </row>
    <row r="580" spans="1:9">
      <c r="A580" s="8" t="str">
        <f>IF(OR(B580="",C580=""),"",IFERROR(MATCH(B580,'MASTER PRODUK'!$B$5:$B$204,0)*1000+C580,""))</f>
        <v/>
      </c>
      <c r="B580" s="38"/>
      <c r="C580" s="38"/>
      <c r="D580" s="38"/>
      <c r="E580" s="38"/>
      <c r="F580" s="38"/>
      <c r="G580" s="105"/>
      <c r="H580" s="40"/>
      <c r="I580" s="38"/>
    </row>
    <row r="581" spans="1:9">
      <c r="A581" s="8" t="str">
        <f>IF(OR(B581="",C581=""),"",IFERROR(MATCH(B581,'MASTER PRODUK'!$B$5:$B$204,0)*1000+C581,""))</f>
        <v/>
      </c>
      <c r="B581" s="38"/>
      <c r="C581" s="38"/>
      <c r="D581" s="38"/>
      <c r="E581" s="38"/>
      <c r="F581" s="38"/>
      <c r="G581" s="105"/>
      <c r="H581" s="40"/>
      <c r="I581" s="38"/>
    </row>
    <row r="582" spans="1:9">
      <c r="A582" s="8" t="str">
        <f>IF(OR(B582="",C582=""),"",IFERROR(MATCH(B582,'MASTER PRODUK'!$B$5:$B$204,0)*1000+C582,""))</f>
        <v/>
      </c>
      <c r="B582" s="38"/>
      <c r="C582" s="38"/>
      <c r="D582" s="38"/>
      <c r="E582" s="38"/>
      <c r="F582" s="38"/>
      <c r="G582" s="105"/>
      <c r="H582" s="40"/>
      <c r="I582" s="38"/>
    </row>
    <row r="583" spans="1:9">
      <c r="A583" s="8" t="str">
        <f>IF(OR(B583="",C583=""),"",IFERROR(MATCH(B583,'MASTER PRODUK'!$B$5:$B$204,0)*1000+C583,""))</f>
        <v/>
      </c>
      <c r="B583" s="38"/>
      <c r="C583" s="38"/>
      <c r="D583" s="38"/>
      <c r="E583" s="38"/>
      <c r="F583" s="38"/>
      <c r="G583" s="105"/>
      <c r="H583" s="40"/>
      <c r="I583" s="38"/>
    </row>
    <row r="584" spans="1:9">
      <c r="A584" s="8" t="str">
        <f>IF(OR(B584="",C584=""),"",IFERROR(MATCH(B584,'MASTER PRODUK'!$B$5:$B$204,0)*1000+C584,""))</f>
        <v/>
      </c>
      <c r="B584" s="38"/>
      <c r="C584" s="38"/>
      <c r="D584" s="38"/>
      <c r="E584" s="38"/>
      <c r="F584" s="38"/>
      <c r="G584" s="105"/>
      <c r="H584" s="40"/>
      <c r="I584" s="38"/>
    </row>
    <row r="585" spans="1:9">
      <c r="A585" s="8" t="str">
        <f>IF(OR(B585="",C585=""),"",IFERROR(MATCH(B585,'MASTER PRODUK'!$B$5:$B$204,0)*1000+C585,""))</f>
        <v/>
      </c>
      <c r="B585" s="38"/>
      <c r="C585" s="38"/>
      <c r="D585" s="38"/>
      <c r="E585" s="38"/>
      <c r="F585" s="38"/>
      <c r="G585" s="105"/>
      <c r="H585" s="40"/>
      <c r="I585" s="38"/>
    </row>
    <row r="586" spans="1:9">
      <c r="A586" s="8" t="str">
        <f>IF(OR(B586="",C586=""),"",IFERROR(MATCH(B586,'MASTER PRODUK'!$B$5:$B$204,0)*1000+C586,""))</f>
        <v/>
      </c>
      <c r="B586" s="38"/>
      <c r="C586" s="38"/>
      <c r="D586" s="38"/>
      <c r="E586" s="38"/>
      <c r="F586" s="38"/>
      <c r="G586" s="105"/>
      <c r="H586" s="40"/>
      <c r="I586" s="38"/>
    </row>
    <row r="587" spans="1:9">
      <c r="A587" s="8" t="str">
        <f>IF(OR(B587="",C587=""),"",IFERROR(MATCH(B587,'MASTER PRODUK'!$B$5:$B$204,0)*1000+C587,""))</f>
        <v/>
      </c>
      <c r="B587" s="38"/>
      <c r="C587" s="38"/>
      <c r="D587" s="38"/>
      <c r="E587" s="38"/>
      <c r="F587" s="38"/>
      <c r="G587" s="105"/>
      <c r="H587" s="40"/>
      <c r="I587" s="38"/>
    </row>
    <row r="588" spans="1:9">
      <c r="A588" s="8" t="str">
        <f>IF(OR(B588="",C588=""),"",IFERROR(MATCH(B588,'MASTER PRODUK'!$B$5:$B$204,0)*1000+C588,""))</f>
        <v/>
      </c>
      <c r="B588" s="38"/>
      <c r="C588" s="38"/>
      <c r="D588" s="38"/>
      <c r="E588" s="38"/>
      <c r="F588" s="38"/>
      <c r="G588" s="105"/>
      <c r="H588" s="40"/>
      <c r="I588" s="38"/>
    </row>
    <row r="589" spans="1:9">
      <c r="A589" s="8" t="str">
        <f>IF(OR(B589="",C589=""),"",IFERROR(MATCH(B589,'MASTER PRODUK'!$B$5:$B$204,0)*1000+C589,""))</f>
        <v/>
      </c>
      <c r="B589" s="38"/>
      <c r="C589" s="38"/>
      <c r="D589" s="38"/>
      <c r="E589" s="38"/>
      <c r="F589" s="38"/>
      <c r="G589" s="105"/>
      <c r="H589" s="40"/>
      <c r="I589" s="38"/>
    </row>
    <row r="590" spans="1:9">
      <c r="A590" s="8" t="str">
        <f>IF(OR(B590="",C590=""),"",IFERROR(MATCH(B590,'MASTER PRODUK'!$B$5:$B$204,0)*1000+C590,""))</f>
        <v/>
      </c>
      <c r="B590" s="38"/>
      <c r="C590" s="38"/>
      <c r="D590" s="38"/>
      <c r="E590" s="38"/>
      <c r="F590" s="38"/>
      <c r="G590" s="105"/>
      <c r="H590" s="40"/>
      <c r="I590" s="38"/>
    </row>
    <row r="591" spans="1:9">
      <c r="A591" s="8" t="str">
        <f>IF(OR(B591="",C591=""),"",IFERROR(MATCH(B591,'MASTER PRODUK'!$B$5:$B$204,0)*1000+C591,""))</f>
        <v/>
      </c>
      <c r="B591" s="38"/>
      <c r="C591" s="38"/>
      <c r="D591" s="38"/>
      <c r="E591" s="38"/>
      <c r="F591" s="38"/>
      <c r="G591" s="105"/>
      <c r="H591" s="40"/>
      <c r="I591" s="38"/>
    </row>
    <row r="592" spans="1:9">
      <c r="A592" s="8" t="str">
        <f>IF(OR(B592="",C592=""),"",IFERROR(MATCH(B592,'MASTER PRODUK'!$B$5:$B$204,0)*1000+C592,""))</f>
        <v/>
      </c>
      <c r="B592" s="38"/>
      <c r="C592" s="38"/>
      <c r="D592" s="38"/>
      <c r="E592" s="38"/>
      <c r="F592" s="38"/>
      <c r="G592" s="105"/>
      <c r="H592" s="40"/>
      <c r="I592" s="38"/>
    </row>
    <row r="593" spans="1:9">
      <c r="A593" s="8" t="str">
        <f>IF(OR(B593="",C593=""),"",IFERROR(MATCH(B593,'MASTER PRODUK'!$B$5:$B$204,0)*1000+C593,""))</f>
        <v/>
      </c>
      <c r="B593" s="38"/>
      <c r="C593" s="38"/>
      <c r="D593" s="38"/>
      <c r="E593" s="38"/>
      <c r="F593" s="38"/>
      <c r="G593" s="105"/>
      <c r="H593" s="40"/>
      <c r="I593" s="38"/>
    </row>
    <row r="594" spans="1:9">
      <c r="A594" s="8" t="str">
        <f>IF(OR(B594="",C594=""),"",IFERROR(MATCH(B594,'MASTER PRODUK'!$B$5:$B$204,0)*1000+C594,""))</f>
        <v/>
      </c>
      <c r="B594" s="38"/>
      <c r="C594" s="38"/>
      <c r="D594" s="38"/>
      <c r="E594" s="38"/>
      <c r="F594" s="38"/>
      <c r="G594" s="105"/>
      <c r="H594" s="40"/>
      <c r="I594" s="38"/>
    </row>
    <row r="595" spans="1:9">
      <c r="A595" s="8" t="str">
        <f>IF(OR(B595="",C595=""),"",IFERROR(MATCH(B595,'MASTER PRODUK'!$B$5:$B$204,0)*1000+C595,""))</f>
        <v/>
      </c>
      <c r="B595" s="38"/>
      <c r="C595" s="38"/>
      <c r="D595" s="38"/>
      <c r="E595" s="38"/>
      <c r="F595" s="38"/>
      <c r="G595" s="105"/>
      <c r="H595" s="40"/>
      <c r="I595" s="38"/>
    </row>
    <row r="596" spans="1:9">
      <c r="A596" s="8" t="str">
        <f>IF(OR(B596="",C596=""),"",IFERROR(MATCH(B596,'MASTER PRODUK'!$B$5:$B$204,0)*1000+C596,""))</f>
        <v/>
      </c>
      <c r="B596" s="38"/>
      <c r="C596" s="38"/>
      <c r="D596" s="38"/>
      <c r="E596" s="38"/>
      <c r="F596" s="38"/>
      <c r="G596" s="105"/>
      <c r="H596" s="40"/>
      <c r="I596" s="38"/>
    </row>
    <row r="597" spans="1:9">
      <c r="A597" s="8" t="str">
        <f>IF(OR(B597="",C597=""),"",IFERROR(MATCH(B597,'MASTER PRODUK'!$B$5:$B$204,0)*1000+C597,""))</f>
        <v/>
      </c>
      <c r="B597" s="38"/>
      <c r="C597" s="38"/>
      <c r="D597" s="38"/>
      <c r="E597" s="38"/>
      <c r="F597" s="38"/>
      <c r="G597" s="105"/>
      <c r="H597" s="40"/>
      <c r="I597" s="38"/>
    </row>
    <row r="598" spans="1:9">
      <c r="A598" s="8" t="str">
        <f>IF(OR(B598="",C598=""),"",IFERROR(MATCH(B598,'MASTER PRODUK'!$B$5:$B$204,0)*1000+C598,""))</f>
        <v/>
      </c>
      <c r="B598" s="38"/>
      <c r="C598" s="38"/>
      <c r="D598" s="38"/>
      <c r="E598" s="38"/>
      <c r="F598" s="38"/>
      <c r="G598" s="105"/>
      <c r="H598" s="40"/>
      <c r="I598" s="38"/>
    </row>
    <row r="599" spans="1:9">
      <c r="A599" s="8" t="str">
        <f>IF(OR(B599="",C599=""),"",IFERROR(MATCH(B599,'MASTER PRODUK'!$B$5:$B$204,0)*1000+C599,""))</f>
        <v/>
      </c>
      <c r="B599" s="38"/>
      <c r="C599" s="38"/>
      <c r="D599" s="38"/>
      <c r="E599" s="38"/>
      <c r="F599" s="38"/>
      <c r="G599" s="105"/>
      <c r="H599" s="40"/>
      <c r="I599" s="38"/>
    </row>
    <row r="600" spans="1:9">
      <c r="A600" s="8" t="str">
        <f>IF(OR(B600="",C600=""),"",IFERROR(MATCH(B600,'MASTER PRODUK'!$B$5:$B$204,0)*1000+C600,""))</f>
        <v/>
      </c>
      <c r="B600" s="38"/>
      <c r="C600" s="38"/>
      <c r="D600" s="38"/>
      <c r="E600" s="38"/>
      <c r="F600" s="38"/>
      <c r="G600" s="105"/>
      <c r="H600" s="40"/>
      <c r="I600" s="38"/>
    </row>
    <row r="601" spans="1:9">
      <c r="A601" s="8" t="str">
        <f>IF(OR(B601="",C601=""),"",IFERROR(MATCH(B601,'MASTER PRODUK'!$B$5:$B$204,0)*1000+C601,""))</f>
        <v/>
      </c>
      <c r="B601" s="38"/>
      <c r="C601" s="38"/>
      <c r="D601" s="38"/>
      <c r="E601" s="38"/>
      <c r="F601" s="38"/>
      <c r="G601" s="105"/>
      <c r="H601" s="40"/>
      <c r="I601" s="38"/>
    </row>
    <row r="602" spans="1:9">
      <c r="A602" s="8" t="str">
        <f>IF(OR(B602="",C602=""),"",IFERROR(MATCH(B602,'MASTER PRODUK'!$B$5:$B$204,0)*1000+C602,""))</f>
        <v/>
      </c>
      <c r="B602" s="38"/>
      <c r="C602" s="38"/>
      <c r="D602" s="38"/>
      <c r="E602" s="38"/>
      <c r="F602" s="38"/>
      <c r="G602" s="105"/>
      <c r="H602" s="40"/>
      <c r="I602" s="38"/>
    </row>
    <row r="603" spans="1:9">
      <c r="A603" s="8" t="str">
        <f>IF(OR(B603="",C603=""),"",IFERROR(MATCH(B603,'MASTER PRODUK'!$B$5:$B$204,0)*1000+C603,""))</f>
        <v/>
      </c>
      <c r="B603" s="38"/>
      <c r="C603" s="38"/>
      <c r="D603" s="38"/>
      <c r="E603" s="38"/>
      <c r="F603" s="38"/>
      <c r="G603" s="105"/>
      <c r="H603" s="40"/>
      <c r="I603" s="38"/>
    </row>
    <row r="604" spans="1:9">
      <c r="A604" s="8" t="str">
        <f>IF(OR(B604="",C604=""),"",IFERROR(MATCH(B604,'MASTER PRODUK'!$B$5:$B$204,0)*1000+C604,""))</f>
        <v/>
      </c>
      <c r="B604" s="38"/>
      <c r="C604" s="38"/>
      <c r="D604" s="38"/>
      <c r="E604" s="38"/>
      <c r="F604" s="38"/>
      <c r="G604" s="105"/>
      <c r="H604" s="40"/>
      <c r="I604" s="38"/>
    </row>
    <row r="605" spans="1:9">
      <c r="A605" s="8" t="str">
        <f>IF(OR(B605="",C605=""),"",IFERROR(MATCH(B605,'MASTER PRODUK'!$B$5:$B$204,0)*1000+C605,""))</f>
        <v/>
      </c>
      <c r="B605" s="38"/>
      <c r="C605" s="38"/>
      <c r="D605" s="38"/>
      <c r="E605" s="38"/>
      <c r="F605" s="38"/>
      <c r="G605" s="105"/>
      <c r="H605" s="40"/>
      <c r="I605" s="38"/>
    </row>
    <row r="606" spans="1:9">
      <c r="A606" s="8" t="str">
        <f>IF(OR(B606="",C606=""),"",IFERROR(MATCH(B606,'MASTER PRODUK'!$B$5:$B$204,0)*1000+C606,""))</f>
        <v/>
      </c>
      <c r="B606" s="38"/>
      <c r="C606" s="38"/>
      <c r="D606" s="38"/>
      <c r="E606" s="38"/>
      <c r="F606" s="38"/>
      <c r="G606" s="105"/>
      <c r="H606" s="40"/>
      <c r="I606" s="38"/>
    </row>
    <row r="607" spans="1:9">
      <c r="A607" s="8" t="str">
        <f>IF(OR(B607="",C607=""),"",IFERROR(MATCH(B607,'MASTER PRODUK'!$B$5:$B$204,0)*1000+C607,""))</f>
        <v/>
      </c>
      <c r="B607" s="38"/>
      <c r="C607" s="38"/>
      <c r="D607" s="38"/>
      <c r="E607" s="38"/>
      <c r="F607" s="38"/>
      <c r="G607" s="105"/>
      <c r="H607" s="40"/>
      <c r="I607" s="38"/>
    </row>
    <row r="608" spans="1:9">
      <c r="A608" s="8" t="str">
        <f>IF(OR(B608="",C608=""),"",IFERROR(MATCH(B608,'MASTER PRODUK'!$B$5:$B$204,0)*1000+C608,""))</f>
        <v/>
      </c>
      <c r="B608" s="38"/>
      <c r="C608" s="38"/>
      <c r="D608" s="38"/>
      <c r="E608" s="38"/>
      <c r="F608" s="38"/>
      <c r="G608" s="105"/>
      <c r="H608" s="40"/>
      <c r="I608" s="38"/>
    </row>
    <row r="609" spans="1:9">
      <c r="A609" s="8" t="str">
        <f>IF(OR(B609="",C609=""),"",IFERROR(MATCH(B609,'MASTER PRODUK'!$B$5:$B$204,0)*1000+C609,""))</f>
        <v/>
      </c>
      <c r="B609" s="38"/>
      <c r="C609" s="38"/>
      <c r="D609" s="38"/>
      <c r="E609" s="38"/>
      <c r="F609" s="38"/>
      <c r="G609" s="105"/>
      <c r="H609" s="40"/>
      <c r="I609" s="38"/>
    </row>
    <row r="610" spans="1:9">
      <c r="A610" s="8" t="str">
        <f>IF(OR(B610="",C610=""),"",IFERROR(MATCH(B610,'MASTER PRODUK'!$B$5:$B$204,0)*1000+C610,""))</f>
        <v/>
      </c>
      <c r="B610" s="38"/>
      <c r="C610" s="38"/>
      <c r="D610" s="38"/>
      <c r="E610" s="38"/>
      <c r="F610" s="38"/>
      <c r="G610" s="105"/>
      <c r="H610" s="40"/>
      <c r="I610" s="38"/>
    </row>
    <row r="611" spans="1:9">
      <c r="A611" s="8" t="str">
        <f>IF(OR(B611="",C611=""),"",IFERROR(MATCH(B611,'MASTER PRODUK'!$B$5:$B$204,0)*1000+C611,""))</f>
        <v/>
      </c>
      <c r="B611" s="38"/>
      <c r="C611" s="38"/>
      <c r="D611" s="38"/>
      <c r="E611" s="38"/>
      <c r="F611" s="38"/>
      <c r="G611" s="105"/>
      <c r="H611" s="40"/>
      <c r="I611" s="38"/>
    </row>
    <row r="612" spans="1:9">
      <c r="A612" s="8" t="str">
        <f>IF(OR(B612="",C612=""),"",IFERROR(MATCH(B612,'MASTER PRODUK'!$B$5:$B$204,0)*1000+C612,""))</f>
        <v/>
      </c>
      <c r="B612" s="38"/>
      <c r="C612" s="38"/>
      <c r="D612" s="38"/>
      <c r="E612" s="38"/>
      <c r="F612" s="38"/>
      <c r="G612" s="105"/>
      <c r="H612" s="40"/>
      <c r="I612" s="38"/>
    </row>
    <row r="613" spans="1:9">
      <c r="A613" s="8" t="str">
        <f>IF(OR(B613="",C613=""),"",IFERROR(MATCH(B613,'MASTER PRODUK'!$B$5:$B$204,0)*1000+C613,""))</f>
        <v/>
      </c>
      <c r="B613" s="38"/>
      <c r="C613" s="38"/>
      <c r="D613" s="38"/>
      <c r="E613" s="38"/>
      <c r="F613" s="38"/>
      <c r="G613" s="105"/>
      <c r="H613" s="40"/>
      <c r="I613" s="38"/>
    </row>
    <row r="614" spans="1:9">
      <c r="A614" s="8" t="str">
        <f>IF(OR(B614="",C614=""),"",IFERROR(MATCH(B614,'MASTER PRODUK'!$B$5:$B$204,0)*1000+C614,""))</f>
        <v/>
      </c>
      <c r="B614" s="38"/>
      <c r="C614" s="38"/>
      <c r="D614" s="38"/>
      <c r="E614" s="38"/>
      <c r="F614" s="38"/>
      <c r="G614" s="105"/>
      <c r="H614" s="40"/>
      <c r="I614" s="38"/>
    </row>
    <row r="615" spans="1:9">
      <c r="A615" s="8" t="str">
        <f>IF(OR(B615="",C615=""),"",IFERROR(MATCH(B615,'MASTER PRODUK'!$B$5:$B$204,0)*1000+C615,""))</f>
        <v/>
      </c>
      <c r="B615" s="38"/>
      <c r="C615" s="38"/>
      <c r="D615" s="38"/>
      <c r="E615" s="38"/>
      <c r="F615" s="38"/>
      <c r="G615" s="105"/>
      <c r="H615" s="40"/>
      <c r="I615" s="38"/>
    </row>
    <row r="616" spans="1:9">
      <c r="A616" s="8" t="str">
        <f>IF(OR(B616="",C616=""),"",IFERROR(MATCH(B616,'MASTER PRODUK'!$B$5:$B$204,0)*1000+C616,""))</f>
        <v/>
      </c>
      <c r="B616" s="38"/>
      <c r="C616" s="38"/>
      <c r="D616" s="38"/>
      <c r="E616" s="38"/>
      <c r="F616" s="38"/>
      <c r="G616" s="105"/>
      <c r="H616" s="40"/>
      <c r="I616" s="38"/>
    </row>
    <row r="617" spans="1:9">
      <c r="A617" s="8" t="str">
        <f>IF(OR(B617="",C617=""),"",IFERROR(MATCH(B617,'MASTER PRODUK'!$B$5:$B$204,0)*1000+C617,""))</f>
        <v/>
      </c>
      <c r="B617" s="38"/>
      <c r="C617" s="38"/>
      <c r="D617" s="38"/>
      <c r="E617" s="38"/>
      <c r="F617" s="38"/>
      <c r="G617" s="105"/>
      <c r="H617" s="40"/>
      <c r="I617" s="38"/>
    </row>
    <row r="618" spans="1:9">
      <c r="A618" s="8" t="str">
        <f>IF(OR(B618="",C618=""),"",IFERROR(MATCH(B618,'MASTER PRODUK'!$B$5:$B$204,0)*1000+C618,""))</f>
        <v/>
      </c>
      <c r="B618" s="38"/>
      <c r="C618" s="38"/>
      <c r="D618" s="38"/>
      <c r="E618" s="38"/>
      <c r="F618" s="38"/>
      <c r="G618" s="105"/>
      <c r="H618" s="40"/>
      <c r="I618" s="38"/>
    </row>
    <row r="619" spans="1:9">
      <c r="A619" s="8" t="str">
        <f>IF(OR(B619="",C619=""),"",IFERROR(MATCH(B619,'MASTER PRODUK'!$B$5:$B$204,0)*1000+C619,""))</f>
        <v/>
      </c>
      <c r="B619" s="38"/>
      <c r="C619" s="38"/>
      <c r="D619" s="38"/>
      <c r="E619" s="38"/>
      <c r="F619" s="38"/>
      <c r="G619" s="105"/>
      <c r="H619" s="40"/>
      <c r="I619" s="38"/>
    </row>
    <row r="620" spans="1:9">
      <c r="A620" s="8" t="str">
        <f>IF(OR(B620="",C620=""),"",IFERROR(MATCH(B620,'MASTER PRODUK'!$B$5:$B$204,0)*1000+C620,""))</f>
        <v/>
      </c>
      <c r="B620" s="38"/>
      <c r="C620" s="38"/>
      <c r="D620" s="38"/>
      <c r="E620" s="38"/>
      <c r="F620" s="38"/>
      <c r="G620" s="105"/>
      <c r="H620" s="40"/>
      <c r="I620" s="38"/>
    </row>
    <row r="621" spans="1:9">
      <c r="A621" s="8" t="str">
        <f>IF(OR(B621="",C621=""),"",IFERROR(MATCH(B621,'MASTER PRODUK'!$B$5:$B$204,0)*1000+C621,""))</f>
        <v/>
      </c>
      <c r="B621" s="38"/>
      <c r="C621" s="38"/>
      <c r="D621" s="38"/>
      <c r="E621" s="38"/>
      <c r="F621" s="38"/>
      <c r="G621" s="105"/>
      <c r="H621" s="40"/>
      <c r="I621" s="38"/>
    </row>
    <row r="622" spans="1:9">
      <c r="A622" s="8" t="str">
        <f>IF(OR(B622="",C622=""),"",IFERROR(MATCH(B622,'MASTER PRODUK'!$B$5:$B$204,0)*1000+C622,""))</f>
        <v/>
      </c>
      <c r="B622" s="38"/>
      <c r="C622" s="38"/>
      <c r="D622" s="38"/>
      <c r="E622" s="38"/>
      <c r="F622" s="38"/>
      <c r="G622" s="105"/>
      <c r="H622" s="40"/>
      <c r="I622" s="38"/>
    </row>
    <row r="623" spans="1:9">
      <c r="A623" s="8" t="str">
        <f>IF(OR(B623="",C623=""),"",IFERROR(MATCH(B623,'MASTER PRODUK'!$B$5:$B$204,0)*1000+C623,""))</f>
        <v/>
      </c>
      <c r="B623" s="38"/>
      <c r="C623" s="38"/>
      <c r="D623" s="38"/>
      <c r="E623" s="38"/>
      <c r="F623" s="38"/>
      <c r="G623" s="105"/>
      <c r="H623" s="40"/>
      <c r="I623" s="38"/>
    </row>
    <row r="624" spans="1:9">
      <c r="A624" s="8" t="str">
        <f>IF(OR(B624="",C624=""),"",IFERROR(MATCH(B624,'MASTER PRODUK'!$B$5:$B$204,0)*1000+C624,""))</f>
        <v/>
      </c>
      <c r="B624" s="38"/>
      <c r="C624" s="38"/>
      <c r="D624" s="38"/>
      <c r="E624" s="38"/>
      <c r="F624" s="38"/>
      <c r="G624" s="105"/>
      <c r="H624" s="40"/>
      <c r="I624" s="38"/>
    </row>
    <row r="625" spans="1:9">
      <c r="A625" s="8" t="str">
        <f>IF(OR(B625="",C625=""),"",IFERROR(MATCH(B625,'MASTER PRODUK'!$B$5:$B$204,0)*1000+C625,""))</f>
        <v/>
      </c>
      <c r="B625" s="38"/>
      <c r="C625" s="38"/>
      <c r="D625" s="38"/>
      <c r="E625" s="38"/>
      <c r="F625" s="38"/>
      <c r="G625" s="105"/>
      <c r="H625" s="40"/>
      <c r="I625" s="38"/>
    </row>
    <row r="626" spans="1:9">
      <c r="A626" s="8" t="str">
        <f>IF(OR(B626="",C626=""),"",IFERROR(MATCH(B626,'MASTER PRODUK'!$B$5:$B$204,0)*1000+C626,""))</f>
        <v/>
      </c>
      <c r="B626" s="38"/>
      <c r="C626" s="38"/>
      <c r="D626" s="38"/>
      <c r="E626" s="38"/>
      <c r="F626" s="38"/>
      <c r="G626" s="105"/>
      <c r="H626" s="40"/>
      <c r="I626" s="38"/>
    </row>
    <row r="627" spans="1:9">
      <c r="A627" s="8" t="str">
        <f>IF(OR(B627="",C627=""),"",IFERROR(MATCH(B627,'MASTER PRODUK'!$B$5:$B$204,0)*1000+C627,""))</f>
        <v/>
      </c>
      <c r="B627" s="38"/>
      <c r="C627" s="38"/>
      <c r="D627" s="38"/>
      <c r="E627" s="38"/>
      <c r="F627" s="38"/>
      <c r="G627" s="105"/>
      <c r="H627" s="40"/>
      <c r="I627" s="38"/>
    </row>
    <row r="628" spans="1:9">
      <c r="A628" s="8" t="str">
        <f>IF(OR(B628="",C628=""),"",IFERROR(MATCH(B628,'MASTER PRODUK'!$B$5:$B$204,0)*1000+C628,""))</f>
        <v/>
      </c>
      <c r="B628" s="38"/>
      <c r="C628" s="38"/>
      <c r="D628" s="38"/>
      <c r="E628" s="38"/>
      <c r="F628" s="38"/>
      <c r="G628" s="105"/>
      <c r="H628" s="40"/>
      <c r="I628" s="38"/>
    </row>
    <row r="629" spans="1:9">
      <c r="A629" s="8" t="str">
        <f>IF(OR(B629="",C629=""),"",IFERROR(MATCH(B629,'MASTER PRODUK'!$B$5:$B$204,0)*1000+C629,""))</f>
        <v/>
      </c>
      <c r="B629" s="38"/>
      <c r="C629" s="38"/>
      <c r="D629" s="38"/>
      <c r="E629" s="38"/>
      <c r="F629" s="38"/>
      <c r="G629" s="105"/>
      <c r="H629" s="40"/>
      <c r="I629" s="38"/>
    </row>
    <row r="630" spans="1:9">
      <c r="A630" s="8" t="str">
        <f>IF(OR(B630="",C630=""),"",IFERROR(MATCH(B630,'MASTER PRODUK'!$B$5:$B$204,0)*1000+C630,""))</f>
        <v/>
      </c>
      <c r="B630" s="38"/>
      <c r="C630" s="38"/>
      <c r="D630" s="38"/>
      <c r="E630" s="38"/>
      <c r="F630" s="38"/>
      <c r="G630" s="105"/>
      <c r="H630" s="40"/>
      <c r="I630" s="38"/>
    </row>
    <row r="631" spans="1:9">
      <c r="A631" s="8" t="str">
        <f>IF(OR(B631="",C631=""),"",IFERROR(MATCH(B631,'MASTER PRODUK'!$B$5:$B$204,0)*1000+C631,""))</f>
        <v/>
      </c>
      <c r="B631" s="38"/>
      <c r="C631" s="38"/>
      <c r="D631" s="38"/>
      <c r="E631" s="38"/>
      <c r="F631" s="38"/>
      <c r="G631" s="105"/>
      <c r="H631" s="40"/>
      <c r="I631" s="38"/>
    </row>
    <row r="632" spans="1:9">
      <c r="A632" s="8" t="str">
        <f>IF(OR(B632="",C632=""),"",IFERROR(MATCH(B632,'MASTER PRODUK'!$B$5:$B$204,0)*1000+C632,""))</f>
        <v/>
      </c>
      <c r="B632" s="38"/>
      <c r="C632" s="38"/>
      <c r="D632" s="38"/>
      <c r="E632" s="38"/>
      <c r="F632" s="38"/>
      <c r="G632" s="105"/>
      <c r="H632" s="40"/>
      <c r="I632" s="38"/>
    </row>
    <row r="633" spans="1:9">
      <c r="A633" s="8" t="str">
        <f>IF(OR(B633="",C633=""),"",IFERROR(MATCH(B633,'MASTER PRODUK'!$B$5:$B$204,0)*1000+C633,""))</f>
        <v/>
      </c>
      <c r="B633" s="38"/>
      <c r="C633" s="38"/>
      <c r="D633" s="38"/>
      <c r="E633" s="38"/>
      <c r="F633" s="38"/>
      <c r="G633" s="105"/>
      <c r="H633" s="40"/>
      <c r="I633" s="38"/>
    </row>
    <row r="634" spans="1:9">
      <c r="A634" s="8" t="str">
        <f>IF(OR(B634="",C634=""),"",IFERROR(MATCH(B634,'MASTER PRODUK'!$B$5:$B$204,0)*1000+C634,""))</f>
        <v/>
      </c>
      <c r="B634" s="38"/>
      <c r="C634" s="38"/>
      <c r="D634" s="38"/>
      <c r="E634" s="38"/>
      <c r="F634" s="38"/>
      <c r="G634" s="105"/>
      <c r="H634" s="40"/>
      <c r="I634" s="38"/>
    </row>
    <row r="635" spans="1:9">
      <c r="A635" s="8" t="str">
        <f>IF(OR(B635="",C635=""),"",IFERROR(MATCH(B635,'MASTER PRODUK'!$B$5:$B$204,0)*1000+C635,""))</f>
        <v/>
      </c>
      <c r="B635" s="38"/>
      <c r="C635" s="38"/>
      <c r="D635" s="38"/>
      <c r="E635" s="38"/>
      <c r="F635" s="38"/>
      <c r="G635" s="105"/>
      <c r="H635" s="40"/>
      <c r="I635" s="38"/>
    </row>
    <row r="636" spans="1:9">
      <c r="A636" s="8" t="str">
        <f>IF(OR(B636="",C636=""),"",IFERROR(MATCH(B636,'MASTER PRODUK'!$B$5:$B$204,0)*1000+C636,""))</f>
        <v/>
      </c>
      <c r="B636" s="38"/>
      <c r="C636" s="38"/>
      <c r="D636" s="38"/>
      <c r="E636" s="38"/>
      <c r="F636" s="38"/>
      <c r="G636" s="105"/>
      <c r="H636" s="40"/>
      <c r="I636" s="38"/>
    </row>
    <row r="637" spans="1:9">
      <c r="A637" s="8" t="str">
        <f>IF(OR(B637="",C637=""),"",IFERROR(MATCH(B637,'MASTER PRODUK'!$B$5:$B$204,0)*1000+C637,""))</f>
        <v/>
      </c>
      <c r="B637" s="38"/>
      <c r="C637" s="38"/>
      <c r="D637" s="38"/>
      <c r="E637" s="38"/>
      <c r="F637" s="38"/>
      <c r="G637" s="105"/>
      <c r="H637" s="40"/>
      <c r="I637" s="38"/>
    </row>
    <row r="638" spans="1:9">
      <c r="A638" s="8" t="str">
        <f>IF(OR(B638="",C638=""),"",IFERROR(MATCH(B638,'MASTER PRODUK'!$B$5:$B$204,0)*1000+C638,""))</f>
        <v/>
      </c>
      <c r="B638" s="38"/>
      <c r="C638" s="38"/>
      <c r="D638" s="38"/>
      <c r="E638" s="38"/>
      <c r="F638" s="38"/>
      <c r="G638" s="105"/>
      <c r="H638" s="40"/>
      <c r="I638" s="38"/>
    </row>
    <row r="639" spans="1:9">
      <c r="A639" s="8" t="str">
        <f>IF(OR(B639="",C639=""),"",IFERROR(MATCH(B639,'MASTER PRODUK'!$B$5:$B$204,0)*1000+C639,""))</f>
        <v/>
      </c>
      <c r="B639" s="38"/>
      <c r="C639" s="38"/>
      <c r="D639" s="38"/>
      <c r="E639" s="38"/>
      <c r="F639" s="38"/>
      <c r="G639" s="105"/>
      <c r="H639" s="40"/>
      <c r="I639" s="38"/>
    </row>
    <row r="640" spans="1:9">
      <c r="A640" s="8" t="str">
        <f>IF(OR(B640="",C640=""),"",IFERROR(MATCH(B640,'MASTER PRODUK'!$B$5:$B$204,0)*1000+C640,""))</f>
        <v/>
      </c>
      <c r="B640" s="38"/>
      <c r="C640" s="38"/>
      <c r="D640" s="38"/>
      <c r="E640" s="38"/>
      <c r="F640" s="38"/>
      <c r="G640" s="105"/>
      <c r="H640" s="40"/>
      <c r="I640" s="38"/>
    </row>
    <row r="641" spans="1:9">
      <c r="A641" s="8" t="str">
        <f>IF(OR(B641="",C641=""),"",IFERROR(MATCH(B641,'MASTER PRODUK'!$B$5:$B$204,0)*1000+C641,""))</f>
        <v/>
      </c>
      <c r="B641" s="38"/>
      <c r="C641" s="38"/>
      <c r="D641" s="38"/>
      <c r="E641" s="38"/>
      <c r="F641" s="38"/>
      <c r="G641" s="105"/>
      <c r="H641" s="40"/>
      <c r="I641" s="38"/>
    </row>
    <row r="642" spans="1:9">
      <c r="A642" s="8" t="str">
        <f>IF(OR(B642="",C642=""),"",IFERROR(MATCH(B642,'MASTER PRODUK'!$B$5:$B$204,0)*1000+C642,""))</f>
        <v/>
      </c>
      <c r="B642" s="38"/>
      <c r="C642" s="38"/>
      <c r="D642" s="38"/>
      <c r="E642" s="38"/>
      <c r="F642" s="38"/>
      <c r="G642" s="105"/>
      <c r="H642" s="40"/>
      <c r="I642" s="38"/>
    </row>
    <row r="643" spans="1:9">
      <c r="A643" s="8" t="str">
        <f>IF(OR(B643="",C643=""),"",IFERROR(MATCH(B643,'MASTER PRODUK'!$B$5:$B$204,0)*1000+C643,""))</f>
        <v/>
      </c>
      <c r="B643" s="38"/>
      <c r="C643" s="38"/>
      <c r="D643" s="38"/>
      <c r="E643" s="38"/>
      <c r="F643" s="38"/>
      <c r="G643" s="105"/>
      <c r="H643" s="40"/>
      <c r="I643" s="38"/>
    </row>
    <row r="644" spans="1:9">
      <c r="A644" s="8" t="str">
        <f>IF(OR(B644="",C644=""),"",IFERROR(MATCH(B644,'MASTER PRODUK'!$B$5:$B$204,0)*1000+C644,""))</f>
        <v/>
      </c>
      <c r="B644" s="38"/>
      <c r="C644" s="38"/>
      <c r="D644" s="38"/>
      <c r="E644" s="38"/>
      <c r="F644" s="38"/>
      <c r="G644" s="105"/>
      <c r="H644" s="40"/>
      <c r="I644" s="38"/>
    </row>
    <row r="645" spans="1:9">
      <c r="A645" s="8" t="str">
        <f>IF(OR(B645="",C645=""),"",IFERROR(MATCH(B645,'MASTER PRODUK'!$B$5:$B$204,0)*1000+C645,""))</f>
        <v/>
      </c>
      <c r="B645" s="38"/>
      <c r="C645" s="38"/>
      <c r="D645" s="38"/>
      <c r="E645" s="38"/>
      <c r="F645" s="38"/>
      <c r="G645" s="105"/>
      <c r="H645" s="40"/>
      <c r="I645" s="38"/>
    </row>
    <row r="646" spans="1:9">
      <c r="A646" s="8" t="str">
        <f>IF(OR(B646="",C646=""),"",IFERROR(MATCH(B646,'MASTER PRODUK'!$B$5:$B$204,0)*1000+C646,""))</f>
        <v/>
      </c>
      <c r="B646" s="38"/>
      <c r="C646" s="38"/>
      <c r="D646" s="38"/>
      <c r="E646" s="38"/>
      <c r="F646" s="38"/>
      <c r="G646" s="105"/>
      <c r="H646" s="40"/>
      <c r="I646" s="38"/>
    </row>
    <row r="647" spans="1:9">
      <c r="A647" s="8" t="str">
        <f>IF(OR(B647="",C647=""),"",IFERROR(MATCH(B647,'MASTER PRODUK'!$B$5:$B$204,0)*1000+C647,""))</f>
        <v/>
      </c>
      <c r="B647" s="38"/>
      <c r="C647" s="38"/>
      <c r="D647" s="38"/>
      <c r="E647" s="38"/>
      <c r="F647" s="38"/>
      <c r="G647" s="105"/>
      <c r="H647" s="40"/>
      <c r="I647" s="38"/>
    </row>
    <row r="648" spans="1:9">
      <c r="A648" s="8" t="str">
        <f>IF(OR(B648="",C648=""),"",IFERROR(MATCH(B648,'MASTER PRODUK'!$B$5:$B$204,0)*1000+C648,""))</f>
        <v/>
      </c>
      <c r="B648" s="38"/>
      <c r="C648" s="38"/>
      <c r="D648" s="38"/>
      <c r="E648" s="38"/>
      <c r="F648" s="38"/>
      <c r="G648" s="105"/>
      <c r="H648" s="40"/>
      <c r="I648" s="38"/>
    </row>
    <row r="649" spans="1:9">
      <c r="A649" s="8" t="str">
        <f>IF(OR(B649="",C649=""),"",IFERROR(MATCH(B649,'MASTER PRODUK'!$B$5:$B$204,0)*1000+C649,""))</f>
        <v/>
      </c>
      <c r="B649" s="38"/>
      <c r="C649" s="38"/>
      <c r="D649" s="38"/>
      <c r="E649" s="38"/>
      <c r="F649" s="38"/>
      <c r="G649" s="105"/>
      <c r="H649" s="40"/>
      <c r="I649" s="38"/>
    </row>
    <row r="650" spans="1:9">
      <c r="A650" s="8" t="str">
        <f>IF(OR(B650="",C650=""),"",IFERROR(MATCH(B650,'MASTER PRODUK'!$B$5:$B$204,0)*1000+C650,""))</f>
        <v/>
      </c>
      <c r="B650" s="38"/>
      <c r="C650" s="38"/>
      <c r="D650" s="38"/>
      <c r="E650" s="38"/>
      <c r="F650" s="38"/>
      <c r="G650" s="105"/>
      <c r="H650" s="40"/>
      <c r="I650" s="38"/>
    </row>
    <row r="651" spans="1:9">
      <c r="A651" s="8" t="str">
        <f>IF(OR(B651="",C651=""),"",IFERROR(MATCH(B651,'MASTER PRODUK'!$B$5:$B$204,0)*1000+C651,""))</f>
        <v/>
      </c>
      <c r="B651" s="38"/>
      <c r="C651" s="38"/>
      <c r="D651" s="38"/>
      <c r="E651" s="38"/>
      <c r="F651" s="38"/>
      <c r="G651" s="105"/>
      <c r="H651" s="40"/>
      <c r="I651" s="38"/>
    </row>
    <row r="652" spans="1:9">
      <c r="A652" s="8" t="str">
        <f>IF(OR(B652="",C652=""),"",IFERROR(MATCH(B652,'MASTER PRODUK'!$B$5:$B$204,0)*1000+C652,""))</f>
        <v/>
      </c>
      <c r="B652" s="38"/>
      <c r="C652" s="38"/>
      <c r="D652" s="38"/>
      <c r="E652" s="38"/>
      <c r="F652" s="38"/>
      <c r="G652" s="105"/>
      <c r="H652" s="40"/>
      <c r="I652" s="38"/>
    </row>
    <row r="653" spans="1:9">
      <c r="A653" s="8" t="str">
        <f>IF(OR(B653="",C653=""),"",IFERROR(MATCH(B653,'MASTER PRODUK'!$B$5:$B$204,0)*1000+C653,""))</f>
        <v/>
      </c>
      <c r="B653" s="38"/>
      <c r="C653" s="38"/>
      <c r="D653" s="38"/>
      <c r="E653" s="38"/>
      <c r="F653" s="38"/>
      <c r="G653" s="105"/>
      <c r="H653" s="40"/>
      <c r="I653" s="38"/>
    </row>
    <row r="654" spans="1:9">
      <c r="A654" s="8" t="str">
        <f>IF(OR(B654="",C654=""),"",IFERROR(MATCH(B654,'MASTER PRODUK'!$B$5:$B$204,0)*1000+C654,""))</f>
        <v/>
      </c>
      <c r="B654" s="38"/>
      <c r="C654" s="38"/>
      <c r="D654" s="38"/>
      <c r="E654" s="38"/>
      <c r="F654" s="38"/>
      <c r="G654" s="105"/>
      <c r="H654" s="40"/>
      <c r="I654" s="38"/>
    </row>
    <row r="655" spans="1:9">
      <c r="A655" s="8" t="str">
        <f>IF(OR(B655="",C655=""),"",IFERROR(MATCH(B655,'MASTER PRODUK'!$B$5:$B$204,0)*1000+C655,""))</f>
        <v/>
      </c>
      <c r="B655" s="38"/>
      <c r="C655" s="38"/>
      <c r="D655" s="38"/>
      <c r="E655" s="38"/>
      <c r="F655" s="38"/>
      <c r="G655" s="105"/>
      <c r="H655" s="40"/>
      <c r="I655" s="38"/>
    </row>
    <row r="656" spans="1:9">
      <c r="A656" s="8" t="str">
        <f>IF(OR(B656="",C656=""),"",IFERROR(MATCH(B656,'MASTER PRODUK'!$B$5:$B$204,0)*1000+C656,""))</f>
        <v/>
      </c>
      <c r="B656" s="38"/>
      <c r="C656" s="38"/>
      <c r="D656" s="38"/>
      <c r="E656" s="38"/>
      <c r="F656" s="38"/>
      <c r="G656" s="105"/>
      <c r="H656" s="40"/>
      <c r="I656" s="38"/>
    </row>
    <row r="657" spans="1:9">
      <c r="A657" s="8" t="str">
        <f>IF(OR(B657="",C657=""),"",IFERROR(MATCH(B657,'MASTER PRODUK'!$B$5:$B$204,0)*1000+C657,""))</f>
        <v/>
      </c>
      <c r="B657" s="38"/>
      <c r="C657" s="38"/>
      <c r="D657" s="38"/>
      <c r="E657" s="38"/>
      <c r="F657" s="38"/>
      <c r="G657" s="105"/>
      <c r="H657" s="40"/>
      <c r="I657" s="38"/>
    </row>
    <row r="658" spans="1:9">
      <c r="A658" s="8" t="str">
        <f>IF(OR(B658="",C658=""),"",IFERROR(MATCH(B658,'MASTER PRODUK'!$B$5:$B$204,0)*1000+C658,""))</f>
        <v/>
      </c>
      <c r="B658" s="38"/>
      <c r="C658" s="38"/>
      <c r="D658" s="38"/>
      <c r="E658" s="38"/>
      <c r="F658" s="38"/>
      <c r="G658" s="105"/>
      <c r="H658" s="40"/>
      <c r="I658" s="38"/>
    </row>
    <row r="659" spans="1:9">
      <c r="A659" s="8" t="str">
        <f>IF(OR(B659="",C659=""),"",IFERROR(MATCH(B659,'MASTER PRODUK'!$B$5:$B$204,0)*1000+C659,""))</f>
        <v/>
      </c>
      <c r="B659" s="38"/>
      <c r="C659" s="38"/>
      <c r="D659" s="38"/>
      <c r="E659" s="38"/>
      <c r="F659" s="38"/>
      <c r="G659" s="105"/>
      <c r="H659" s="40"/>
      <c r="I659" s="38"/>
    </row>
    <row r="660" spans="1:9">
      <c r="A660" s="8" t="str">
        <f>IF(OR(B660="",C660=""),"",IFERROR(MATCH(B660,'MASTER PRODUK'!$B$5:$B$204,0)*1000+C660,""))</f>
        <v/>
      </c>
      <c r="B660" s="38"/>
      <c r="C660" s="38"/>
      <c r="D660" s="38"/>
      <c r="E660" s="38"/>
      <c r="F660" s="38"/>
      <c r="G660" s="105"/>
      <c r="H660" s="40"/>
      <c r="I660" s="38"/>
    </row>
    <row r="661" spans="1:9">
      <c r="A661" s="8" t="str">
        <f>IF(OR(B661="",C661=""),"",IFERROR(MATCH(B661,'MASTER PRODUK'!$B$5:$B$204,0)*1000+C661,""))</f>
        <v/>
      </c>
      <c r="B661" s="38"/>
      <c r="C661" s="38"/>
      <c r="D661" s="38"/>
      <c r="E661" s="38"/>
      <c r="F661" s="38"/>
      <c r="G661" s="105"/>
      <c r="H661" s="40"/>
      <c r="I661" s="38"/>
    </row>
    <row r="662" spans="1:9">
      <c r="A662" s="8" t="str">
        <f>IF(OR(B662="",C662=""),"",IFERROR(MATCH(B662,'MASTER PRODUK'!$B$5:$B$204,0)*1000+C662,""))</f>
        <v/>
      </c>
      <c r="B662" s="38"/>
      <c r="C662" s="38"/>
      <c r="D662" s="38"/>
      <c r="E662" s="38"/>
      <c r="F662" s="38"/>
      <c r="G662" s="105"/>
      <c r="H662" s="40"/>
      <c r="I662" s="38"/>
    </row>
    <row r="663" spans="1:9">
      <c r="A663" s="8" t="str">
        <f>IF(OR(B663="",C663=""),"",IFERROR(MATCH(B663,'MASTER PRODUK'!$B$5:$B$204,0)*1000+C663,""))</f>
        <v/>
      </c>
      <c r="B663" s="38"/>
      <c r="C663" s="38"/>
      <c r="D663" s="38"/>
      <c r="E663" s="38"/>
      <c r="F663" s="38"/>
      <c r="G663" s="105"/>
      <c r="H663" s="40"/>
      <c r="I663" s="38"/>
    </row>
    <row r="664" spans="1:9">
      <c r="A664" s="8" t="str">
        <f>IF(OR(B664="",C664=""),"",IFERROR(MATCH(B664,'MASTER PRODUK'!$B$5:$B$204,0)*1000+C664,""))</f>
        <v/>
      </c>
      <c r="B664" s="38"/>
      <c r="C664" s="38"/>
      <c r="D664" s="38"/>
      <c r="E664" s="38"/>
      <c r="F664" s="38"/>
      <c r="G664" s="105"/>
      <c r="H664" s="40"/>
      <c r="I664" s="38"/>
    </row>
    <row r="665" spans="1:9">
      <c r="A665" s="8" t="str">
        <f>IF(OR(B665="",C665=""),"",IFERROR(MATCH(B665,'MASTER PRODUK'!$B$5:$B$204,0)*1000+C665,""))</f>
        <v/>
      </c>
      <c r="B665" s="38"/>
      <c r="C665" s="38"/>
      <c r="D665" s="38"/>
      <c r="E665" s="38"/>
      <c r="F665" s="38"/>
      <c r="G665" s="105"/>
      <c r="H665" s="40"/>
      <c r="I665" s="38"/>
    </row>
    <row r="666" spans="1:9">
      <c r="A666" s="8" t="str">
        <f>IF(OR(B666="",C666=""),"",IFERROR(MATCH(B666,'MASTER PRODUK'!$B$5:$B$204,0)*1000+C666,""))</f>
        <v/>
      </c>
      <c r="B666" s="38"/>
      <c r="C666" s="38"/>
      <c r="D666" s="38"/>
      <c r="E666" s="38"/>
      <c r="F666" s="38"/>
      <c r="G666" s="105"/>
      <c r="H666" s="40"/>
      <c r="I666" s="38"/>
    </row>
    <row r="667" spans="1:9">
      <c r="A667" s="8" t="str">
        <f>IF(OR(B667="",C667=""),"",IFERROR(MATCH(B667,'MASTER PRODUK'!$B$5:$B$204,0)*1000+C667,""))</f>
        <v/>
      </c>
      <c r="B667" s="38"/>
      <c r="C667" s="38"/>
      <c r="D667" s="38"/>
      <c r="E667" s="38"/>
      <c r="F667" s="38"/>
      <c r="G667" s="105"/>
      <c r="H667" s="40"/>
      <c r="I667" s="38"/>
    </row>
    <row r="668" spans="1:9">
      <c r="A668" s="8" t="str">
        <f>IF(OR(B668="",C668=""),"",IFERROR(MATCH(B668,'MASTER PRODUK'!$B$5:$B$204,0)*1000+C668,""))</f>
        <v/>
      </c>
      <c r="B668" s="38"/>
      <c r="C668" s="38"/>
      <c r="D668" s="38"/>
      <c r="E668" s="38"/>
      <c r="F668" s="38"/>
      <c r="G668" s="105"/>
      <c r="H668" s="40"/>
      <c r="I668" s="38"/>
    </row>
    <row r="669" spans="1:9">
      <c r="A669" s="8" t="str">
        <f>IF(OR(B669="",C669=""),"",IFERROR(MATCH(B669,'MASTER PRODUK'!$B$5:$B$204,0)*1000+C669,""))</f>
        <v/>
      </c>
      <c r="B669" s="38"/>
      <c r="C669" s="38"/>
      <c r="D669" s="38"/>
      <c r="E669" s="38"/>
      <c r="F669" s="38"/>
      <c r="G669" s="105"/>
      <c r="H669" s="40"/>
      <c r="I669" s="38"/>
    </row>
    <row r="670" spans="1:9">
      <c r="A670" s="8" t="str">
        <f>IF(OR(B670="",C670=""),"",IFERROR(MATCH(B670,'MASTER PRODUK'!$B$5:$B$204,0)*1000+C670,""))</f>
        <v/>
      </c>
      <c r="B670" s="38"/>
      <c r="C670" s="38"/>
      <c r="D670" s="38"/>
      <c r="E670" s="38"/>
      <c r="F670" s="38"/>
      <c r="G670" s="105"/>
      <c r="H670" s="40"/>
      <c r="I670" s="38"/>
    </row>
    <row r="671" spans="1:9">
      <c r="A671" s="8" t="str">
        <f>IF(OR(B671="",C671=""),"",IFERROR(MATCH(B671,'MASTER PRODUK'!$B$5:$B$204,0)*1000+C671,""))</f>
        <v/>
      </c>
      <c r="B671" s="38"/>
      <c r="C671" s="38"/>
      <c r="D671" s="38"/>
      <c r="E671" s="38"/>
      <c r="F671" s="38"/>
      <c r="G671" s="105"/>
      <c r="H671" s="40"/>
      <c r="I671" s="38"/>
    </row>
    <row r="672" spans="1:9">
      <c r="A672" s="8" t="str">
        <f>IF(OR(B672="",C672=""),"",IFERROR(MATCH(B672,'MASTER PRODUK'!$B$5:$B$204,0)*1000+C672,""))</f>
        <v/>
      </c>
      <c r="B672" s="38"/>
      <c r="C672" s="38"/>
      <c r="D672" s="38"/>
      <c r="E672" s="38"/>
      <c r="F672" s="38"/>
      <c r="G672" s="105"/>
      <c r="H672" s="40"/>
      <c r="I672" s="38"/>
    </row>
    <row r="673" spans="1:9">
      <c r="A673" s="8" t="str">
        <f>IF(OR(B673="",C673=""),"",IFERROR(MATCH(B673,'MASTER PRODUK'!$B$5:$B$204,0)*1000+C673,""))</f>
        <v/>
      </c>
      <c r="B673" s="38"/>
      <c r="C673" s="38"/>
      <c r="D673" s="38"/>
      <c r="E673" s="38"/>
      <c r="F673" s="38"/>
      <c r="G673" s="105"/>
      <c r="H673" s="40"/>
      <c r="I673" s="38"/>
    </row>
    <row r="674" spans="1:9">
      <c r="A674" s="8" t="str">
        <f>IF(OR(B674="",C674=""),"",IFERROR(MATCH(B674,'MASTER PRODUK'!$B$5:$B$204,0)*1000+C674,""))</f>
        <v/>
      </c>
      <c r="B674" s="38"/>
      <c r="C674" s="38"/>
      <c r="D674" s="38"/>
      <c r="E674" s="38"/>
      <c r="F674" s="38"/>
      <c r="G674" s="105"/>
      <c r="H674" s="40"/>
      <c r="I674" s="38"/>
    </row>
    <row r="675" spans="1:9">
      <c r="A675" s="8" t="str">
        <f>IF(OR(B675="",C675=""),"",IFERROR(MATCH(B675,'MASTER PRODUK'!$B$5:$B$204,0)*1000+C675,""))</f>
        <v/>
      </c>
      <c r="B675" s="38"/>
      <c r="C675" s="38"/>
      <c r="D675" s="38"/>
      <c r="E675" s="38"/>
      <c r="F675" s="38"/>
      <c r="G675" s="105"/>
      <c r="H675" s="40"/>
      <c r="I675" s="38"/>
    </row>
    <row r="676" spans="1:9">
      <c r="A676" s="8" t="str">
        <f>IF(OR(B676="",C676=""),"",IFERROR(MATCH(B676,'MASTER PRODUK'!$B$5:$B$204,0)*1000+C676,""))</f>
        <v/>
      </c>
      <c r="B676" s="38"/>
      <c r="C676" s="38"/>
      <c r="D676" s="38"/>
      <c r="E676" s="38"/>
      <c r="F676" s="38"/>
      <c r="G676" s="105"/>
      <c r="H676" s="40"/>
      <c r="I676" s="38"/>
    </row>
    <row r="677" spans="1:9">
      <c r="A677" s="8" t="str">
        <f>IF(OR(B677="",C677=""),"",IFERROR(MATCH(B677,'MASTER PRODUK'!$B$5:$B$204,0)*1000+C677,""))</f>
        <v/>
      </c>
      <c r="B677" s="38"/>
      <c r="C677" s="38"/>
      <c r="D677" s="38"/>
      <c r="E677" s="38"/>
      <c r="F677" s="38"/>
      <c r="G677" s="105"/>
      <c r="H677" s="40"/>
      <c r="I677" s="38"/>
    </row>
    <row r="678" spans="1:9">
      <c r="A678" s="8" t="str">
        <f>IF(OR(B678="",C678=""),"",IFERROR(MATCH(B678,'MASTER PRODUK'!$B$5:$B$204,0)*1000+C678,""))</f>
        <v/>
      </c>
      <c r="B678" s="38"/>
      <c r="C678" s="38"/>
      <c r="D678" s="38"/>
      <c r="E678" s="38"/>
      <c r="F678" s="38"/>
      <c r="G678" s="105"/>
      <c r="H678" s="40"/>
      <c r="I678" s="38"/>
    </row>
    <row r="679" spans="1:9">
      <c r="A679" s="8" t="str">
        <f>IF(OR(B679="",C679=""),"",IFERROR(MATCH(B679,'MASTER PRODUK'!$B$5:$B$204,0)*1000+C679,""))</f>
        <v/>
      </c>
      <c r="B679" s="38"/>
      <c r="C679" s="38"/>
      <c r="D679" s="38"/>
      <c r="E679" s="38"/>
      <c r="F679" s="38"/>
      <c r="G679" s="105"/>
      <c r="H679" s="40"/>
      <c r="I679" s="38"/>
    </row>
    <row r="680" spans="1:9">
      <c r="A680" s="8" t="str">
        <f>IF(OR(B680="",C680=""),"",IFERROR(MATCH(B680,'MASTER PRODUK'!$B$5:$B$204,0)*1000+C680,""))</f>
        <v/>
      </c>
      <c r="B680" s="38"/>
      <c r="C680" s="38"/>
      <c r="D680" s="38"/>
      <c r="E680" s="38"/>
      <c r="F680" s="38"/>
      <c r="G680" s="105"/>
      <c r="H680" s="40"/>
      <c r="I680" s="38"/>
    </row>
    <row r="681" spans="1:9">
      <c r="A681" s="8" t="str">
        <f>IF(OR(B681="",C681=""),"",IFERROR(MATCH(B681,'MASTER PRODUK'!$B$5:$B$204,0)*1000+C681,""))</f>
        <v/>
      </c>
      <c r="B681" s="38"/>
      <c r="C681" s="38"/>
      <c r="D681" s="38"/>
      <c r="E681" s="38"/>
      <c r="F681" s="38"/>
      <c r="G681" s="105"/>
      <c r="H681" s="40"/>
      <c r="I681" s="38"/>
    </row>
    <row r="682" spans="1:9">
      <c r="A682" s="8" t="str">
        <f>IF(OR(B682="",C682=""),"",IFERROR(MATCH(B682,'MASTER PRODUK'!$B$5:$B$204,0)*1000+C682,""))</f>
        <v/>
      </c>
      <c r="B682" s="38"/>
      <c r="C682" s="38"/>
      <c r="D682" s="38"/>
      <c r="E682" s="38"/>
      <c r="F682" s="38"/>
      <c r="G682" s="105"/>
      <c r="H682" s="40"/>
      <c r="I682" s="38"/>
    </row>
    <row r="683" spans="1:9">
      <c r="A683" s="8" t="str">
        <f>IF(OR(B683="",C683=""),"",IFERROR(MATCH(B683,'MASTER PRODUK'!$B$5:$B$204,0)*1000+C683,""))</f>
        <v/>
      </c>
      <c r="B683" s="38"/>
      <c r="C683" s="38"/>
      <c r="D683" s="38"/>
      <c r="E683" s="38"/>
      <c r="F683" s="38"/>
      <c r="G683" s="105"/>
      <c r="H683" s="40"/>
      <c r="I683" s="38"/>
    </row>
    <row r="684" spans="1:9">
      <c r="A684" s="8" t="str">
        <f>IF(OR(B684="",C684=""),"",IFERROR(MATCH(B684,'MASTER PRODUK'!$B$5:$B$204,0)*1000+C684,""))</f>
        <v/>
      </c>
      <c r="B684" s="38"/>
      <c r="C684" s="38"/>
      <c r="D684" s="38"/>
      <c r="E684" s="38"/>
      <c r="F684" s="38"/>
      <c r="G684" s="105"/>
      <c r="H684" s="40"/>
      <c r="I684" s="38"/>
    </row>
    <row r="685" spans="1:9">
      <c r="A685" s="8" t="str">
        <f>IF(OR(B685="",C685=""),"",IFERROR(MATCH(B685,'MASTER PRODUK'!$B$5:$B$204,0)*1000+C685,""))</f>
        <v/>
      </c>
      <c r="B685" s="38"/>
      <c r="C685" s="38"/>
      <c r="D685" s="38"/>
      <c r="E685" s="38"/>
      <c r="F685" s="38"/>
      <c r="G685" s="105"/>
      <c r="H685" s="40"/>
      <c r="I685" s="38"/>
    </row>
    <row r="686" spans="1:9">
      <c r="A686" s="8" t="str">
        <f>IF(OR(B686="",C686=""),"",IFERROR(MATCH(B686,'MASTER PRODUK'!$B$5:$B$204,0)*1000+C686,""))</f>
        <v/>
      </c>
      <c r="B686" s="38"/>
      <c r="C686" s="38"/>
      <c r="D686" s="38"/>
      <c r="E686" s="38"/>
      <c r="F686" s="38"/>
      <c r="G686" s="105"/>
      <c r="H686" s="40"/>
      <c r="I686" s="38"/>
    </row>
    <row r="687" spans="1:9">
      <c r="A687" s="8" t="str">
        <f>IF(OR(B687="",C687=""),"",IFERROR(MATCH(B687,'MASTER PRODUK'!$B$5:$B$204,0)*1000+C687,""))</f>
        <v/>
      </c>
      <c r="B687" s="38"/>
      <c r="C687" s="38"/>
      <c r="D687" s="38"/>
      <c r="E687" s="38"/>
      <c r="F687" s="38"/>
      <c r="G687" s="105"/>
      <c r="H687" s="40"/>
      <c r="I687" s="38"/>
    </row>
    <row r="688" spans="1:9">
      <c r="A688" s="8" t="str">
        <f>IF(OR(B688="",C688=""),"",IFERROR(MATCH(B688,'MASTER PRODUK'!$B$5:$B$204,0)*1000+C688,""))</f>
        <v/>
      </c>
      <c r="B688" s="38"/>
      <c r="C688" s="38"/>
      <c r="D688" s="38"/>
      <c r="E688" s="38"/>
      <c r="F688" s="38"/>
      <c r="G688" s="105"/>
      <c r="H688" s="40"/>
      <c r="I688" s="38"/>
    </row>
    <row r="689" spans="1:9">
      <c r="A689" s="8" t="str">
        <f>IF(OR(B689="",C689=""),"",IFERROR(MATCH(B689,'MASTER PRODUK'!$B$5:$B$204,0)*1000+C689,""))</f>
        <v/>
      </c>
      <c r="B689" s="38"/>
      <c r="C689" s="38"/>
      <c r="D689" s="38"/>
      <c r="E689" s="38"/>
      <c r="F689" s="38"/>
      <c r="G689" s="105"/>
      <c r="H689" s="40"/>
      <c r="I689" s="38"/>
    </row>
    <row r="690" spans="1:9">
      <c r="A690" s="8" t="str">
        <f>IF(OR(B690="",C690=""),"",IFERROR(MATCH(B690,'MASTER PRODUK'!$B$5:$B$204,0)*1000+C690,""))</f>
        <v/>
      </c>
      <c r="B690" s="38"/>
      <c r="C690" s="38"/>
      <c r="D690" s="38"/>
      <c r="E690" s="38"/>
      <c r="F690" s="38"/>
      <c r="G690" s="105"/>
      <c r="H690" s="40"/>
      <c r="I690" s="38"/>
    </row>
    <row r="691" spans="1:9">
      <c r="A691" s="8" t="str">
        <f>IF(OR(B691="",C691=""),"",IFERROR(MATCH(B691,'MASTER PRODUK'!$B$5:$B$204,0)*1000+C691,""))</f>
        <v/>
      </c>
      <c r="B691" s="38"/>
      <c r="C691" s="38"/>
      <c r="D691" s="38"/>
      <c r="E691" s="38"/>
      <c r="F691" s="38"/>
      <c r="G691" s="105"/>
      <c r="H691" s="40"/>
      <c r="I691" s="38"/>
    </row>
    <row r="692" spans="1:9">
      <c r="A692" s="8" t="str">
        <f>IF(OR(B692="",C692=""),"",IFERROR(MATCH(B692,'MASTER PRODUK'!$B$5:$B$204,0)*1000+C692,""))</f>
        <v/>
      </c>
      <c r="B692" s="38"/>
      <c r="C692" s="38"/>
      <c r="D692" s="38"/>
      <c r="E692" s="38"/>
      <c r="F692" s="38"/>
      <c r="G692" s="105"/>
      <c r="H692" s="40"/>
      <c r="I692" s="38"/>
    </row>
    <row r="693" spans="1:9">
      <c r="A693" s="8" t="str">
        <f>IF(OR(B693="",C693=""),"",IFERROR(MATCH(B693,'MASTER PRODUK'!$B$5:$B$204,0)*1000+C693,""))</f>
        <v/>
      </c>
      <c r="B693" s="38"/>
      <c r="C693" s="38"/>
      <c r="D693" s="38"/>
      <c r="E693" s="38"/>
      <c r="F693" s="38"/>
      <c r="G693" s="105"/>
      <c r="H693" s="40"/>
      <c r="I693" s="38"/>
    </row>
    <row r="694" spans="1:9">
      <c r="A694" s="8" t="str">
        <f>IF(OR(B694="",C694=""),"",IFERROR(MATCH(B694,'MASTER PRODUK'!$B$5:$B$204,0)*1000+C694,""))</f>
        <v/>
      </c>
      <c r="B694" s="38"/>
      <c r="C694" s="38"/>
      <c r="D694" s="38"/>
      <c r="E694" s="38"/>
      <c r="F694" s="38"/>
      <c r="G694" s="105"/>
      <c r="H694" s="40"/>
      <c r="I694" s="38"/>
    </row>
    <row r="695" spans="1:9">
      <c r="A695" s="8" t="str">
        <f>IF(OR(B695="",C695=""),"",IFERROR(MATCH(B695,'MASTER PRODUK'!$B$5:$B$204,0)*1000+C695,""))</f>
        <v/>
      </c>
      <c r="B695" s="38"/>
      <c r="C695" s="38"/>
      <c r="D695" s="38"/>
      <c r="E695" s="38"/>
      <c r="F695" s="38"/>
      <c r="G695" s="105"/>
      <c r="H695" s="40"/>
      <c r="I695" s="38"/>
    </row>
    <row r="696" spans="1:9">
      <c r="A696" s="8" t="str">
        <f>IF(OR(B696="",C696=""),"",IFERROR(MATCH(B696,'MASTER PRODUK'!$B$5:$B$204,0)*1000+C696,""))</f>
        <v/>
      </c>
      <c r="B696" s="38"/>
      <c r="C696" s="38"/>
      <c r="D696" s="38"/>
      <c r="E696" s="38"/>
      <c r="F696" s="38"/>
      <c r="G696" s="105"/>
      <c r="H696" s="40"/>
      <c r="I696" s="38"/>
    </row>
    <row r="697" spans="1:9">
      <c r="A697" s="8" t="str">
        <f>IF(OR(B697="",C697=""),"",IFERROR(MATCH(B697,'MASTER PRODUK'!$B$5:$B$204,0)*1000+C697,""))</f>
        <v/>
      </c>
      <c r="B697" s="38"/>
      <c r="C697" s="38"/>
      <c r="D697" s="38"/>
      <c r="E697" s="38"/>
      <c r="F697" s="38"/>
      <c r="G697" s="105"/>
      <c r="H697" s="40"/>
      <c r="I697" s="38"/>
    </row>
    <row r="698" spans="1:9">
      <c r="A698" s="8" t="str">
        <f>IF(OR(B698="",C698=""),"",IFERROR(MATCH(B698,'MASTER PRODUK'!$B$5:$B$204,0)*1000+C698,""))</f>
        <v/>
      </c>
      <c r="B698" s="38"/>
      <c r="C698" s="38"/>
      <c r="D698" s="38"/>
      <c r="E698" s="38"/>
      <c r="F698" s="38"/>
      <c r="G698" s="105"/>
      <c r="H698" s="40"/>
      <c r="I698" s="38"/>
    </row>
    <row r="699" spans="1:9">
      <c r="A699" s="8" t="str">
        <f>IF(OR(B699="",C699=""),"",IFERROR(MATCH(B699,'MASTER PRODUK'!$B$5:$B$204,0)*1000+C699,""))</f>
        <v/>
      </c>
      <c r="B699" s="38"/>
      <c r="C699" s="38"/>
      <c r="D699" s="38"/>
      <c r="E699" s="38"/>
      <c r="F699" s="38"/>
      <c r="G699" s="105"/>
      <c r="H699" s="40"/>
      <c r="I699" s="38"/>
    </row>
    <row r="700" spans="1:9">
      <c r="A700" s="8" t="str">
        <f>IF(OR(B700="",C700=""),"",IFERROR(MATCH(B700,'MASTER PRODUK'!$B$5:$B$204,0)*1000+C700,""))</f>
        <v/>
      </c>
      <c r="B700" s="38"/>
      <c r="C700" s="38"/>
      <c r="D700" s="38"/>
      <c r="E700" s="38"/>
      <c r="F700" s="38"/>
      <c r="G700" s="105"/>
      <c r="H700" s="40"/>
      <c r="I700" s="38"/>
    </row>
    <row r="701" spans="1:9">
      <c r="A701" s="8" t="str">
        <f>IF(OR(B701="",C701=""),"",IFERROR(MATCH(B701,'MASTER PRODUK'!$B$5:$B$204,0)*1000+C701,""))</f>
        <v/>
      </c>
      <c r="B701" s="38"/>
      <c r="C701" s="38"/>
      <c r="D701" s="38"/>
      <c r="E701" s="38"/>
      <c r="F701" s="38"/>
      <c r="G701" s="105"/>
      <c r="H701" s="40"/>
      <c r="I701" s="38"/>
    </row>
    <row r="702" spans="1:9">
      <c r="A702" s="8" t="str">
        <f>IF(OR(B702="",C702=""),"",IFERROR(MATCH(B702,'MASTER PRODUK'!$B$5:$B$204,0)*1000+C702,""))</f>
        <v/>
      </c>
      <c r="B702" s="38"/>
      <c r="C702" s="38"/>
      <c r="D702" s="38"/>
      <c r="E702" s="38"/>
      <c r="F702" s="38"/>
      <c r="G702" s="105"/>
      <c r="H702" s="40"/>
      <c r="I702" s="38"/>
    </row>
    <row r="703" spans="1:9">
      <c r="A703" s="8" t="str">
        <f>IF(OR(B703="",C703=""),"",IFERROR(MATCH(B703,'MASTER PRODUK'!$B$5:$B$204,0)*1000+C703,""))</f>
        <v/>
      </c>
      <c r="B703" s="38"/>
      <c r="C703" s="38"/>
      <c r="D703" s="38"/>
      <c r="E703" s="38"/>
      <c r="F703" s="38"/>
      <c r="G703" s="105"/>
      <c r="H703" s="40"/>
      <c r="I703" s="38"/>
    </row>
    <row r="704" spans="1:9">
      <c r="A704" s="8" t="str">
        <f>IF(OR(B704="",C704=""),"",IFERROR(MATCH(B704,'MASTER PRODUK'!$B$5:$B$204,0)*1000+C704,""))</f>
        <v/>
      </c>
      <c r="B704" s="38"/>
      <c r="C704" s="38"/>
      <c r="D704" s="38"/>
      <c r="E704" s="38"/>
      <c r="F704" s="38"/>
      <c r="G704" s="105"/>
      <c r="H704" s="40"/>
      <c r="I704" s="38"/>
    </row>
    <row r="705" spans="1:9">
      <c r="A705" s="8" t="str">
        <f>IF(OR(B705="",C705=""),"",IFERROR(MATCH(B705,'MASTER PRODUK'!$B$5:$B$204,0)*1000+C705,""))</f>
        <v/>
      </c>
      <c r="B705" s="38"/>
      <c r="C705" s="38"/>
      <c r="D705" s="38"/>
      <c r="E705" s="38"/>
      <c r="F705" s="38"/>
      <c r="G705" s="105"/>
      <c r="H705" s="40"/>
      <c r="I705" s="38"/>
    </row>
    <row r="706" spans="1:9">
      <c r="A706" s="8" t="str">
        <f>IF(OR(B706="",C706=""),"",IFERROR(MATCH(B706,'MASTER PRODUK'!$B$5:$B$204,0)*1000+C706,""))</f>
        <v/>
      </c>
      <c r="B706" s="38"/>
      <c r="C706" s="38"/>
      <c r="D706" s="38"/>
      <c r="E706" s="38"/>
      <c r="F706" s="38"/>
      <c r="G706" s="105"/>
      <c r="H706" s="40"/>
      <c r="I706" s="38"/>
    </row>
    <row r="707" spans="1:9">
      <c r="A707" s="8" t="str">
        <f>IF(OR(B707="",C707=""),"",IFERROR(MATCH(B707,'MASTER PRODUK'!$B$5:$B$204,0)*1000+C707,""))</f>
        <v/>
      </c>
      <c r="B707" s="38"/>
      <c r="C707" s="38"/>
      <c r="D707" s="38"/>
      <c r="E707" s="38"/>
      <c r="F707" s="38"/>
      <c r="G707" s="105"/>
      <c r="H707" s="40"/>
      <c r="I707" s="38"/>
    </row>
    <row r="708" spans="1:9">
      <c r="A708" s="8" t="str">
        <f>IF(OR(B708="",C708=""),"",IFERROR(MATCH(B708,'MASTER PRODUK'!$B$5:$B$204,0)*1000+C708,""))</f>
        <v/>
      </c>
      <c r="B708" s="38"/>
      <c r="C708" s="38"/>
      <c r="D708" s="38"/>
      <c r="E708" s="38"/>
      <c r="F708" s="38"/>
      <c r="G708" s="105"/>
      <c r="H708" s="40"/>
      <c r="I708" s="38"/>
    </row>
    <row r="709" spans="1:9">
      <c r="A709" s="8" t="str">
        <f>IF(OR(B709="",C709=""),"",IFERROR(MATCH(B709,'MASTER PRODUK'!$B$5:$B$204,0)*1000+C709,""))</f>
        <v/>
      </c>
      <c r="B709" s="38"/>
      <c r="C709" s="38"/>
      <c r="D709" s="38"/>
      <c r="E709" s="38"/>
      <c r="F709" s="38"/>
      <c r="G709" s="105"/>
      <c r="H709" s="40"/>
      <c r="I709" s="38"/>
    </row>
    <row r="710" spans="1:9">
      <c r="A710" s="8" t="str">
        <f>IF(OR(B710="",C710=""),"",IFERROR(MATCH(B710,'MASTER PRODUK'!$B$5:$B$204,0)*1000+C710,""))</f>
        <v/>
      </c>
      <c r="B710" s="38"/>
      <c r="C710" s="38"/>
      <c r="D710" s="38"/>
      <c r="E710" s="38"/>
      <c r="F710" s="38"/>
      <c r="G710" s="105"/>
      <c r="H710" s="40"/>
      <c r="I710" s="38"/>
    </row>
    <row r="711" spans="1:9">
      <c r="A711" s="8" t="str">
        <f>IF(OR(B711="",C711=""),"",IFERROR(MATCH(B711,'MASTER PRODUK'!$B$5:$B$204,0)*1000+C711,""))</f>
        <v/>
      </c>
      <c r="B711" s="38"/>
      <c r="C711" s="38"/>
      <c r="D711" s="38"/>
      <c r="E711" s="38"/>
      <c r="F711" s="38"/>
      <c r="G711" s="105"/>
      <c r="H711" s="40"/>
      <c r="I711" s="38"/>
    </row>
    <row r="712" spans="1:9">
      <c r="A712" s="8" t="str">
        <f>IF(OR(B712="",C712=""),"",IFERROR(MATCH(B712,'MASTER PRODUK'!$B$5:$B$204,0)*1000+C712,""))</f>
        <v/>
      </c>
      <c r="B712" s="38"/>
      <c r="C712" s="38"/>
      <c r="D712" s="38"/>
      <c r="E712" s="38"/>
      <c r="F712" s="38"/>
      <c r="G712" s="105"/>
      <c r="H712" s="40"/>
      <c r="I712" s="38"/>
    </row>
    <row r="713" spans="1:9">
      <c r="A713" s="8" t="str">
        <f>IF(OR(B713="",C713=""),"",IFERROR(MATCH(B713,'MASTER PRODUK'!$B$5:$B$204,0)*1000+C713,""))</f>
        <v/>
      </c>
      <c r="B713" s="38"/>
      <c r="C713" s="38"/>
      <c r="D713" s="38"/>
      <c r="E713" s="38"/>
      <c r="F713" s="38"/>
      <c r="G713" s="105"/>
      <c r="H713" s="40"/>
      <c r="I713" s="38"/>
    </row>
    <row r="714" spans="1:9">
      <c r="A714" s="8" t="str">
        <f>IF(OR(B714="",C714=""),"",IFERROR(MATCH(B714,'MASTER PRODUK'!$B$5:$B$204,0)*1000+C714,""))</f>
        <v/>
      </c>
      <c r="B714" s="38"/>
      <c r="C714" s="38"/>
      <c r="D714" s="38"/>
      <c r="E714" s="38"/>
      <c r="F714" s="38"/>
      <c r="G714" s="105"/>
      <c r="H714" s="40"/>
      <c r="I714" s="38"/>
    </row>
    <row r="715" spans="1:9">
      <c r="A715" s="8" t="str">
        <f>IF(OR(B715="",C715=""),"",IFERROR(MATCH(B715,'MASTER PRODUK'!$B$5:$B$204,0)*1000+C715,""))</f>
        <v/>
      </c>
      <c r="B715" s="38"/>
      <c r="C715" s="38"/>
      <c r="D715" s="38"/>
      <c r="E715" s="38"/>
      <c r="F715" s="38"/>
      <c r="G715" s="105"/>
      <c r="H715" s="40"/>
      <c r="I715" s="38"/>
    </row>
    <row r="716" spans="1:9">
      <c r="A716" s="8" t="str">
        <f>IF(OR(B716="",C716=""),"",IFERROR(MATCH(B716,'MASTER PRODUK'!$B$5:$B$204,0)*1000+C716,""))</f>
        <v/>
      </c>
      <c r="B716" s="38"/>
      <c r="C716" s="38"/>
      <c r="D716" s="38"/>
      <c r="E716" s="38"/>
      <c r="F716" s="38"/>
      <c r="G716" s="105"/>
      <c r="H716" s="40"/>
      <c r="I716" s="38"/>
    </row>
    <row r="717" spans="1:9">
      <c r="A717" s="8" t="str">
        <f>IF(OR(B717="",C717=""),"",IFERROR(MATCH(B717,'MASTER PRODUK'!$B$5:$B$204,0)*1000+C717,""))</f>
        <v/>
      </c>
      <c r="B717" s="38"/>
      <c r="C717" s="38"/>
      <c r="D717" s="38"/>
      <c r="E717" s="38"/>
      <c r="F717" s="38"/>
      <c r="G717" s="105"/>
      <c r="H717" s="40"/>
      <c r="I717" s="38"/>
    </row>
    <row r="718" spans="1:9">
      <c r="A718" s="8" t="str">
        <f>IF(OR(B718="",C718=""),"",IFERROR(MATCH(B718,'MASTER PRODUK'!$B$5:$B$204,0)*1000+C718,""))</f>
        <v/>
      </c>
      <c r="B718" s="38"/>
      <c r="C718" s="38"/>
      <c r="D718" s="38"/>
      <c r="E718" s="38"/>
      <c r="F718" s="38"/>
      <c r="G718" s="105"/>
      <c r="H718" s="40"/>
      <c r="I718" s="38"/>
    </row>
    <row r="719" spans="1:9">
      <c r="A719" s="8" t="str">
        <f>IF(OR(B719="",C719=""),"",IFERROR(MATCH(B719,'MASTER PRODUK'!$B$5:$B$204,0)*1000+C719,""))</f>
        <v/>
      </c>
      <c r="B719" s="38"/>
      <c r="C719" s="38"/>
      <c r="D719" s="38"/>
      <c r="E719" s="38"/>
      <c r="F719" s="38"/>
      <c r="G719" s="105"/>
      <c r="H719" s="40"/>
      <c r="I719" s="38"/>
    </row>
    <row r="720" spans="1:9">
      <c r="A720" s="8" t="str">
        <f>IF(OR(B720="",C720=""),"",IFERROR(MATCH(B720,'MASTER PRODUK'!$B$5:$B$204,0)*1000+C720,""))</f>
        <v/>
      </c>
      <c r="B720" s="38"/>
      <c r="C720" s="38"/>
      <c r="D720" s="38"/>
      <c r="E720" s="38"/>
      <c r="F720" s="38"/>
      <c r="G720" s="105"/>
      <c r="H720" s="40"/>
      <c r="I720" s="38"/>
    </row>
    <row r="721" spans="1:9">
      <c r="A721" s="8" t="str">
        <f>IF(OR(B721="",C721=""),"",IFERROR(MATCH(B721,'MASTER PRODUK'!$B$5:$B$204,0)*1000+C721,""))</f>
        <v/>
      </c>
      <c r="B721" s="38"/>
      <c r="C721" s="38"/>
      <c r="D721" s="38"/>
      <c r="E721" s="38"/>
      <c r="F721" s="38"/>
      <c r="G721" s="105"/>
      <c r="H721" s="40"/>
      <c r="I721" s="38"/>
    </row>
    <row r="722" spans="1:9">
      <c r="A722" s="8" t="str">
        <f>IF(OR(B722="",C722=""),"",IFERROR(MATCH(B722,'MASTER PRODUK'!$B$5:$B$204,0)*1000+C722,""))</f>
        <v/>
      </c>
      <c r="B722" s="38"/>
      <c r="C722" s="38"/>
      <c r="D722" s="38"/>
      <c r="E722" s="38"/>
      <c r="F722" s="38"/>
      <c r="G722" s="105"/>
      <c r="H722" s="40"/>
      <c r="I722" s="38"/>
    </row>
    <row r="723" spans="1:9">
      <c r="A723" s="8" t="str">
        <f>IF(OR(B723="",C723=""),"",IFERROR(MATCH(B723,'MASTER PRODUK'!$B$5:$B$204,0)*1000+C723,""))</f>
        <v/>
      </c>
      <c r="B723" s="38"/>
      <c r="C723" s="38"/>
      <c r="D723" s="38"/>
      <c r="E723" s="38"/>
      <c r="F723" s="38"/>
      <c r="G723" s="105"/>
      <c r="H723" s="40"/>
      <c r="I723" s="38"/>
    </row>
    <row r="724" spans="1:9">
      <c r="A724" s="8" t="str">
        <f>IF(OR(B724="",C724=""),"",IFERROR(MATCH(B724,'MASTER PRODUK'!$B$5:$B$204,0)*1000+C724,""))</f>
        <v/>
      </c>
      <c r="B724" s="38"/>
      <c r="C724" s="38"/>
      <c r="D724" s="38"/>
      <c r="E724" s="38"/>
      <c r="F724" s="38"/>
      <c r="G724" s="105"/>
      <c r="H724" s="40"/>
      <c r="I724" s="38"/>
    </row>
    <row r="725" spans="1:9">
      <c r="A725" s="8" t="str">
        <f>IF(OR(B725="",C725=""),"",IFERROR(MATCH(B725,'MASTER PRODUK'!$B$5:$B$204,0)*1000+C725,""))</f>
        <v/>
      </c>
      <c r="B725" s="38"/>
      <c r="C725" s="38"/>
      <c r="D725" s="38"/>
      <c r="E725" s="38"/>
      <c r="F725" s="38"/>
      <c r="G725" s="105"/>
      <c r="H725" s="40"/>
      <c r="I725" s="38"/>
    </row>
    <row r="726" spans="1:9">
      <c r="A726" s="8" t="str">
        <f>IF(OR(B726="",C726=""),"",IFERROR(MATCH(B726,'MASTER PRODUK'!$B$5:$B$204,0)*1000+C726,""))</f>
        <v/>
      </c>
      <c r="B726" s="38"/>
      <c r="C726" s="38"/>
      <c r="D726" s="38"/>
      <c r="E726" s="38"/>
      <c r="F726" s="38"/>
      <c r="G726" s="105"/>
      <c r="H726" s="40"/>
      <c r="I726" s="38"/>
    </row>
    <row r="727" spans="1:9">
      <c r="A727" s="8" t="str">
        <f>IF(OR(B727="",C727=""),"",IFERROR(MATCH(B727,'MASTER PRODUK'!$B$5:$B$204,0)*1000+C727,""))</f>
        <v/>
      </c>
      <c r="B727" s="38"/>
      <c r="C727" s="38"/>
      <c r="D727" s="38"/>
      <c r="E727" s="38"/>
      <c r="F727" s="38"/>
      <c r="G727" s="105"/>
      <c r="H727" s="40"/>
      <c r="I727" s="38"/>
    </row>
    <row r="728" spans="1:9">
      <c r="A728" s="8" t="str">
        <f>IF(OR(B728="",C728=""),"",IFERROR(MATCH(B728,'MASTER PRODUK'!$B$5:$B$204,0)*1000+C728,""))</f>
        <v/>
      </c>
      <c r="B728" s="38"/>
      <c r="C728" s="38"/>
      <c r="D728" s="38"/>
      <c r="E728" s="38"/>
      <c r="F728" s="38"/>
      <c r="G728" s="105"/>
      <c r="H728" s="40"/>
      <c r="I728" s="38"/>
    </row>
    <row r="729" spans="1:9">
      <c r="A729" s="8" t="str">
        <f>IF(OR(B729="",C729=""),"",IFERROR(MATCH(B729,'MASTER PRODUK'!$B$5:$B$204,0)*1000+C729,""))</f>
        <v/>
      </c>
      <c r="B729" s="38"/>
      <c r="C729" s="38"/>
      <c r="D729" s="38"/>
      <c r="E729" s="38"/>
      <c r="F729" s="38"/>
      <c r="G729" s="105"/>
      <c r="H729" s="40"/>
      <c r="I729" s="38"/>
    </row>
    <row r="730" spans="1:9">
      <c r="A730" s="8" t="str">
        <f>IF(OR(B730="",C730=""),"",IFERROR(MATCH(B730,'MASTER PRODUK'!$B$5:$B$204,0)*1000+C730,""))</f>
        <v/>
      </c>
      <c r="B730" s="38"/>
      <c r="C730" s="38"/>
      <c r="D730" s="38"/>
      <c r="E730" s="38"/>
      <c r="F730" s="38"/>
      <c r="G730" s="105"/>
      <c r="H730" s="40"/>
      <c r="I730" s="38"/>
    </row>
    <row r="731" spans="1:9">
      <c r="A731" s="8" t="str">
        <f>IF(OR(B731="",C731=""),"",IFERROR(MATCH(B731,'MASTER PRODUK'!$B$5:$B$204,0)*1000+C731,""))</f>
        <v/>
      </c>
      <c r="B731" s="38"/>
      <c r="C731" s="38"/>
      <c r="D731" s="38"/>
      <c r="E731" s="38"/>
      <c r="F731" s="38"/>
      <c r="G731" s="105"/>
      <c r="H731" s="40"/>
      <c r="I731" s="38"/>
    </row>
    <row r="732" spans="1:9">
      <c r="A732" s="8" t="str">
        <f>IF(OR(B732="",C732=""),"",IFERROR(MATCH(B732,'MASTER PRODUK'!$B$5:$B$204,0)*1000+C732,""))</f>
        <v/>
      </c>
      <c r="B732" s="38"/>
      <c r="C732" s="38"/>
      <c r="D732" s="38"/>
      <c r="E732" s="38"/>
      <c r="F732" s="38"/>
      <c r="G732" s="105"/>
      <c r="H732" s="40"/>
      <c r="I732" s="38"/>
    </row>
    <row r="733" spans="1:9">
      <c r="A733" s="8" t="str">
        <f>IF(OR(B733="",C733=""),"",IFERROR(MATCH(B733,'MASTER PRODUK'!$B$5:$B$204,0)*1000+C733,""))</f>
        <v/>
      </c>
      <c r="B733" s="38"/>
      <c r="C733" s="38"/>
      <c r="D733" s="38"/>
      <c r="E733" s="38"/>
      <c r="F733" s="38"/>
      <c r="G733" s="105"/>
      <c r="H733" s="40"/>
      <c r="I733" s="38"/>
    </row>
    <row r="734" spans="1:9">
      <c r="A734" s="8" t="str">
        <f>IF(OR(B734="",C734=""),"",IFERROR(MATCH(B734,'MASTER PRODUK'!$B$5:$B$204,0)*1000+C734,""))</f>
        <v/>
      </c>
      <c r="B734" s="38"/>
      <c r="C734" s="38"/>
      <c r="D734" s="38"/>
      <c r="E734" s="38"/>
      <c r="F734" s="38"/>
      <c r="G734" s="105"/>
      <c r="H734" s="40"/>
      <c r="I734" s="38"/>
    </row>
    <row r="735" spans="1:9">
      <c r="A735" s="8" t="str">
        <f>IF(OR(B735="",C735=""),"",IFERROR(MATCH(B735,'MASTER PRODUK'!$B$5:$B$204,0)*1000+C735,""))</f>
        <v/>
      </c>
      <c r="B735" s="38"/>
      <c r="C735" s="38"/>
      <c r="D735" s="38"/>
      <c r="E735" s="38"/>
      <c r="F735" s="38"/>
      <c r="G735" s="105"/>
      <c r="H735" s="40"/>
      <c r="I735" s="38"/>
    </row>
    <row r="736" spans="1:9">
      <c r="A736" s="8" t="str">
        <f>IF(OR(B736="",C736=""),"",IFERROR(MATCH(B736,'MASTER PRODUK'!$B$5:$B$204,0)*1000+C736,""))</f>
        <v/>
      </c>
      <c r="B736" s="38"/>
      <c r="C736" s="38"/>
      <c r="D736" s="38"/>
      <c r="E736" s="38"/>
      <c r="F736" s="38"/>
      <c r="G736" s="105"/>
      <c r="H736" s="40"/>
      <c r="I736" s="38"/>
    </row>
    <row r="737" spans="1:9">
      <c r="A737" s="8" t="str">
        <f>IF(OR(B737="",C737=""),"",IFERROR(MATCH(B737,'MASTER PRODUK'!$B$5:$B$204,0)*1000+C737,""))</f>
        <v/>
      </c>
      <c r="B737" s="38"/>
      <c r="C737" s="38"/>
      <c r="D737" s="38"/>
      <c r="E737" s="38"/>
      <c r="F737" s="38"/>
      <c r="G737" s="105"/>
      <c r="H737" s="40"/>
      <c r="I737" s="38"/>
    </row>
    <row r="738" spans="1:9">
      <c r="A738" s="8" t="str">
        <f>IF(OR(B738="",C738=""),"",IFERROR(MATCH(B738,'MASTER PRODUK'!$B$5:$B$204,0)*1000+C738,""))</f>
        <v/>
      </c>
      <c r="B738" s="38"/>
      <c r="C738" s="38"/>
      <c r="D738" s="38"/>
      <c r="E738" s="38"/>
      <c r="F738" s="38"/>
      <c r="G738" s="105"/>
      <c r="H738" s="40"/>
      <c r="I738" s="38"/>
    </row>
    <row r="739" spans="1:9">
      <c r="A739" s="8" t="str">
        <f>IF(OR(B739="",C739=""),"",IFERROR(MATCH(B739,'MASTER PRODUK'!$B$5:$B$204,0)*1000+C739,""))</f>
        <v/>
      </c>
      <c r="B739" s="38"/>
      <c r="C739" s="38"/>
      <c r="D739" s="38"/>
      <c r="E739" s="38"/>
      <c r="F739" s="38"/>
      <c r="G739" s="105"/>
      <c r="H739" s="40"/>
      <c r="I739" s="38"/>
    </row>
    <row r="740" spans="1:9">
      <c r="A740" s="8" t="str">
        <f>IF(OR(B740="",C740=""),"",IFERROR(MATCH(B740,'MASTER PRODUK'!$B$5:$B$204,0)*1000+C740,""))</f>
        <v/>
      </c>
      <c r="B740" s="38"/>
      <c r="C740" s="38"/>
      <c r="D740" s="38"/>
      <c r="E740" s="38"/>
      <c r="F740" s="38"/>
      <c r="G740" s="105"/>
      <c r="H740" s="40"/>
      <c r="I740" s="38"/>
    </row>
    <row r="741" spans="1:9">
      <c r="A741" s="8" t="str">
        <f>IF(OR(B741="",C741=""),"",IFERROR(MATCH(B741,'MASTER PRODUK'!$B$5:$B$204,0)*1000+C741,""))</f>
        <v/>
      </c>
      <c r="B741" s="38"/>
      <c r="C741" s="38"/>
      <c r="D741" s="38"/>
      <c r="E741" s="38"/>
      <c r="F741" s="38"/>
      <c r="G741" s="105"/>
      <c r="H741" s="40"/>
      <c r="I741" s="38"/>
    </row>
    <row r="742" spans="1:9">
      <c r="A742" s="8" t="str">
        <f>IF(OR(B742="",C742=""),"",IFERROR(MATCH(B742,'MASTER PRODUK'!$B$5:$B$204,0)*1000+C742,""))</f>
        <v/>
      </c>
      <c r="B742" s="38"/>
      <c r="C742" s="38"/>
      <c r="D742" s="38"/>
      <c r="E742" s="38"/>
      <c r="F742" s="38"/>
      <c r="G742" s="105"/>
      <c r="H742" s="40"/>
      <c r="I742" s="38"/>
    </row>
    <row r="743" spans="1:9">
      <c r="A743" s="8" t="str">
        <f>IF(OR(B743="",C743=""),"",IFERROR(MATCH(B743,'MASTER PRODUK'!$B$5:$B$204,0)*1000+C743,""))</f>
        <v/>
      </c>
      <c r="B743" s="38"/>
      <c r="C743" s="38"/>
      <c r="D743" s="38"/>
      <c r="E743" s="38"/>
      <c r="F743" s="38"/>
      <c r="G743" s="105"/>
      <c r="H743" s="40"/>
      <c r="I743" s="38"/>
    </row>
    <row r="744" spans="1:9">
      <c r="A744" s="8" t="str">
        <f>IF(OR(B744="",C744=""),"",IFERROR(MATCH(B744,'MASTER PRODUK'!$B$5:$B$204,0)*1000+C744,""))</f>
        <v/>
      </c>
      <c r="B744" s="38"/>
      <c r="C744" s="38"/>
      <c r="D744" s="38"/>
      <c r="E744" s="38"/>
      <c r="F744" s="38"/>
      <c r="G744" s="105"/>
      <c r="H744" s="40"/>
      <c r="I744" s="38"/>
    </row>
    <row r="745" spans="1:9">
      <c r="A745" s="8" t="str">
        <f>IF(OR(B745="",C745=""),"",IFERROR(MATCH(B745,'MASTER PRODUK'!$B$5:$B$204,0)*1000+C745,""))</f>
        <v/>
      </c>
      <c r="B745" s="38"/>
      <c r="C745" s="38"/>
      <c r="D745" s="38"/>
      <c r="E745" s="38"/>
      <c r="F745" s="38"/>
      <c r="G745" s="105"/>
      <c r="H745" s="40"/>
      <c r="I745" s="38"/>
    </row>
    <row r="746" spans="1:9">
      <c r="A746" s="8" t="str">
        <f>IF(OR(B746="",C746=""),"",IFERROR(MATCH(B746,'MASTER PRODUK'!$B$5:$B$204,0)*1000+C746,""))</f>
        <v/>
      </c>
      <c r="B746" s="38"/>
      <c r="C746" s="38"/>
      <c r="D746" s="38"/>
      <c r="E746" s="38"/>
      <c r="F746" s="38"/>
      <c r="G746" s="105"/>
      <c r="H746" s="40"/>
      <c r="I746" s="38"/>
    </row>
    <row r="747" spans="1:9">
      <c r="A747" s="8" t="str">
        <f>IF(OR(B747="",C747=""),"",IFERROR(MATCH(B747,'MASTER PRODUK'!$B$5:$B$204,0)*1000+C747,""))</f>
        <v/>
      </c>
      <c r="B747" s="38"/>
      <c r="C747" s="38"/>
      <c r="D747" s="38"/>
      <c r="E747" s="38"/>
      <c r="F747" s="38"/>
      <c r="G747" s="105"/>
      <c r="H747" s="40"/>
      <c r="I747" s="38"/>
    </row>
    <row r="748" spans="1:9">
      <c r="A748" s="8" t="str">
        <f>IF(OR(B748="",C748=""),"",IFERROR(MATCH(B748,'MASTER PRODUK'!$B$5:$B$204,0)*1000+C748,""))</f>
        <v/>
      </c>
      <c r="B748" s="38"/>
      <c r="C748" s="38"/>
      <c r="D748" s="38"/>
      <c r="E748" s="38"/>
      <c r="F748" s="38"/>
      <c r="G748" s="105"/>
      <c r="H748" s="40"/>
      <c r="I748" s="38"/>
    </row>
    <row r="749" spans="1:9">
      <c r="A749" s="8" t="str">
        <f>IF(OR(B749="",C749=""),"",IFERROR(MATCH(B749,'MASTER PRODUK'!$B$5:$B$204,0)*1000+C749,""))</f>
        <v/>
      </c>
      <c r="B749" s="38"/>
      <c r="C749" s="38"/>
      <c r="D749" s="38"/>
      <c r="E749" s="38"/>
      <c r="F749" s="38"/>
      <c r="G749" s="105"/>
      <c r="H749" s="40"/>
      <c r="I749" s="38"/>
    </row>
    <row r="750" spans="1:9">
      <c r="A750" s="8" t="str">
        <f>IF(OR(B750="",C750=""),"",IFERROR(MATCH(B750,'MASTER PRODUK'!$B$5:$B$204,0)*1000+C750,""))</f>
        <v/>
      </c>
      <c r="B750" s="38"/>
      <c r="C750" s="38"/>
      <c r="D750" s="38"/>
      <c r="E750" s="38"/>
      <c r="F750" s="38"/>
      <c r="G750" s="105"/>
      <c r="H750" s="40"/>
      <c r="I750" s="38"/>
    </row>
    <row r="751" spans="1:9">
      <c r="A751" s="8" t="str">
        <f>IF(OR(B751="",C751=""),"",IFERROR(MATCH(B751,'MASTER PRODUK'!$B$5:$B$204,0)*1000+C751,""))</f>
        <v/>
      </c>
      <c r="B751" s="38"/>
      <c r="C751" s="38"/>
      <c r="D751" s="38"/>
      <c r="E751" s="38"/>
      <c r="F751" s="38"/>
      <c r="G751" s="105"/>
      <c r="H751" s="40"/>
      <c r="I751" s="38"/>
    </row>
    <row r="752" spans="1:9">
      <c r="A752" s="8" t="str">
        <f>IF(OR(B752="",C752=""),"",IFERROR(MATCH(B752,'MASTER PRODUK'!$B$5:$B$204,0)*1000+C752,""))</f>
        <v/>
      </c>
      <c r="B752" s="38"/>
      <c r="C752" s="38"/>
      <c r="D752" s="38"/>
      <c r="E752" s="38"/>
      <c r="F752" s="38"/>
      <c r="G752" s="105"/>
      <c r="H752" s="40"/>
      <c r="I752" s="38"/>
    </row>
    <row r="753" spans="1:9">
      <c r="A753" s="8" t="str">
        <f>IF(OR(B753="",C753=""),"",IFERROR(MATCH(B753,'MASTER PRODUK'!$B$5:$B$204,0)*1000+C753,""))</f>
        <v/>
      </c>
      <c r="B753" s="38"/>
      <c r="C753" s="38"/>
      <c r="D753" s="38"/>
      <c r="E753" s="38"/>
      <c r="F753" s="38"/>
      <c r="G753" s="105"/>
      <c r="H753" s="40"/>
      <c r="I753" s="38"/>
    </row>
    <row r="754" spans="1:9">
      <c r="A754" s="8" t="str">
        <f>IF(OR(B754="",C754=""),"",IFERROR(MATCH(B754,'MASTER PRODUK'!$B$5:$B$204,0)*1000+C754,""))</f>
        <v/>
      </c>
      <c r="B754" s="38"/>
      <c r="C754" s="38"/>
      <c r="D754" s="38"/>
      <c r="E754" s="38"/>
      <c r="F754" s="38"/>
      <c r="G754" s="105"/>
      <c r="H754" s="40"/>
      <c r="I754" s="38"/>
    </row>
    <row r="755" spans="1:9">
      <c r="A755" s="8" t="str">
        <f>IF(OR(B755="",C755=""),"",IFERROR(MATCH(B755,'MASTER PRODUK'!$B$5:$B$204,0)*1000+C755,""))</f>
        <v/>
      </c>
      <c r="B755" s="38"/>
      <c r="C755" s="38"/>
      <c r="D755" s="38"/>
      <c r="E755" s="38"/>
      <c r="F755" s="38"/>
      <c r="G755" s="105"/>
      <c r="H755" s="40"/>
      <c r="I755" s="38"/>
    </row>
    <row r="756" spans="1:9">
      <c r="A756" s="8" t="str">
        <f>IF(OR(B756="",C756=""),"",IFERROR(MATCH(B756,'MASTER PRODUK'!$B$5:$B$204,0)*1000+C756,""))</f>
        <v/>
      </c>
      <c r="B756" s="38"/>
      <c r="C756" s="38"/>
      <c r="D756" s="38"/>
      <c r="E756" s="38"/>
      <c r="F756" s="38"/>
      <c r="G756" s="105"/>
      <c r="H756" s="40"/>
      <c r="I756" s="38"/>
    </row>
    <row r="757" spans="1:9">
      <c r="A757" s="8" t="str">
        <f>IF(OR(B757="",C757=""),"",IFERROR(MATCH(B757,'MASTER PRODUK'!$B$5:$B$204,0)*1000+C757,""))</f>
        <v/>
      </c>
      <c r="B757" s="38"/>
      <c r="C757" s="38"/>
      <c r="D757" s="38"/>
      <c r="E757" s="38"/>
      <c r="F757" s="38"/>
      <c r="G757" s="105"/>
      <c r="H757" s="40"/>
      <c r="I757" s="38"/>
    </row>
    <row r="758" spans="1:9">
      <c r="A758" s="8" t="str">
        <f>IF(OR(B758="",C758=""),"",IFERROR(MATCH(B758,'MASTER PRODUK'!$B$5:$B$204,0)*1000+C758,""))</f>
        <v/>
      </c>
      <c r="B758" s="38"/>
      <c r="C758" s="38"/>
      <c r="D758" s="38"/>
      <c r="E758" s="38"/>
      <c r="F758" s="38"/>
      <c r="G758" s="105"/>
      <c r="H758" s="40"/>
      <c r="I758" s="38"/>
    </row>
    <row r="759" spans="1:9">
      <c r="A759" s="8" t="str">
        <f>IF(OR(B759="",C759=""),"",IFERROR(MATCH(B759,'MASTER PRODUK'!$B$5:$B$204,0)*1000+C759,""))</f>
        <v/>
      </c>
      <c r="B759" s="38"/>
      <c r="C759" s="38"/>
      <c r="D759" s="38"/>
      <c r="E759" s="38"/>
      <c r="F759" s="38"/>
      <c r="G759" s="105"/>
      <c r="H759" s="40"/>
      <c r="I759" s="38"/>
    </row>
    <row r="760" spans="1:9">
      <c r="A760" s="8" t="str">
        <f>IF(OR(B760="",C760=""),"",IFERROR(MATCH(B760,'MASTER PRODUK'!$B$5:$B$204,0)*1000+C760,""))</f>
        <v/>
      </c>
      <c r="B760" s="38"/>
      <c r="C760" s="38"/>
      <c r="D760" s="38"/>
      <c r="E760" s="38"/>
      <c r="F760" s="38"/>
      <c r="G760" s="105"/>
      <c r="H760" s="40"/>
      <c r="I760" s="38"/>
    </row>
    <row r="761" spans="1:9">
      <c r="A761" s="8" t="str">
        <f>IF(OR(B761="",C761=""),"",IFERROR(MATCH(B761,'MASTER PRODUK'!$B$5:$B$204,0)*1000+C761,""))</f>
        <v/>
      </c>
      <c r="B761" s="38"/>
      <c r="C761" s="38"/>
      <c r="D761" s="38"/>
      <c r="E761" s="38"/>
      <c r="F761" s="38"/>
      <c r="G761" s="105"/>
      <c r="H761" s="40"/>
      <c r="I761" s="38"/>
    </row>
    <row r="762" spans="1:9">
      <c r="A762" s="8" t="str">
        <f>IF(OR(B762="",C762=""),"",IFERROR(MATCH(B762,'MASTER PRODUK'!$B$5:$B$204,0)*1000+C762,""))</f>
        <v/>
      </c>
      <c r="B762" s="38"/>
      <c r="C762" s="38"/>
      <c r="D762" s="38"/>
      <c r="E762" s="38"/>
      <c r="F762" s="38"/>
      <c r="G762" s="105"/>
      <c r="H762" s="40"/>
      <c r="I762" s="38"/>
    </row>
    <row r="763" spans="1:9">
      <c r="A763" s="8" t="str">
        <f>IF(OR(B763="",C763=""),"",IFERROR(MATCH(B763,'MASTER PRODUK'!$B$5:$B$204,0)*1000+C763,""))</f>
        <v/>
      </c>
      <c r="B763" s="38"/>
      <c r="C763" s="38"/>
      <c r="D763" s="38"/>
      <c r="E763" s="38"/>
      <c r="F763" s="38"/>
      <c r="G763" s="105"/>
      <c r="H763" s="40"/>
      <c r="I763" s="38"/>
    </row>
    <row r="764" spans="1:9">
      <c r="A764" s="8" t="str">
        <f>IF(OR(B764="",C764=""),"",IFERROR(MATCH(B764,'MASTER PRODUK'!$B$5:$B$204,0)*1000+C764,""))</f>
        <v/>
      </c>
      <c r="B764" s="38"/>
      <c r="C764" s="38"/>
      <c r="D764" s="38"/>
      <c r="E764" s="38"/>
      <c r="F764" s="38"/>
      <c r="G764" s="105"/>
      <c r="H764" s="40"/>
      <c r="I764" s="38"/>
    </row>
    <row r="765" spans="1:9">
      <c r="A765" s="8" t="str">
        <f>IF(OR(B765="",C765=""),"",IFERROR(MATCH(B765,'MASTER PRODUK'!$B$5:$B$204,0)*1000+C765,""))</f>
        <v/>
      </c>
      <c r="B765" s="38"/>
      <c r="C765" s="38"/>
      <c r="D765" s="38"/>
      <c r="E765" s="38"/>
      <c r="F765" s="38"/>
      <c r="G765" s="105"/>
      <c r="H765" s="40"/>
      <c r="I765" s="38"/>
    </row>
    <row r="766" spans="1:9">
      <c r="A766" s="8" t="str">
        <f>IF(OR(B766="",C766=""),"",IFERROR(MATCH(B766,'MASTER PRODUK'!$B$5:$B$204,0)*1000+C766,""))</f>
        <v/>
      </c>
      <c r="B766" s="38"/>
      <c r="C766" s="38"/>
      <c r="D766" s="38"/>
      <c r="E766" s="38"/>
      <c r="F766" s="38"/>
      <c r="G766" s="105"/>
      <c r="H766" s="40"/>
      <c r="I766" s="38"/>
    </row>
    <row r="767" spans="1:9">
      <c r="A767" s="8" t="str">
        <f>IF(OR(B767="",C767=""),"",IFERROR(MATCH(B767,'MASTER PRODUK'!$B$5:$B$204,0)*1000+C767,""))</f>
        <v/>
      </c>
      <c r="B767" s="38"/>
      <c r="C767" s="38"/>
      <c r="D767" s="38"/>
      <c r="E767" s="38"/>
      <c r="F767" s="38"/>
      <c r="G767" s="105"/>
      <c r="H767" s="40"/>
      <c r="I767" s="38"/>
    </row>
    <row r="768" spans="1:9">
      <c r="A768" s="8" t="str">
        <f>IF(OR(B768="",C768=""),"",IFERROR(MATCH(B768,'MASTER PRODUK'!$B$5:$B$204,0)*1000+C768,""))</f>
        <v/>
      </c>
      <c r="B768" s="38"/>
      <c r="C768" s="38"/>
      <c r="D768" s="38"/>
      <c r="E768" s="38"/>
      <c r="F768" s="38"/>
      <c r="G768" s="105"/>
      <c r="H768" s="40"/>
      <c r="I768" s="38"/>
    </row>
    <row r="769" spans="1:9">
      <c r="A769" s="8" t="str">
        <f>IF(OR(B769="",C769=""),"",IFERROR(MATCH(B769,'MASTER PRODUK'!$B$5:$B$204,0)*1000+C769,""))</f>
        <v/>
      </c>
      <c r="B769" s="38"/>
      <c r="C769" s="38"/>
      <c r="D769" s="38"/>
      <c r="E769" s="38"/>
      <c r="F769" s="38"/>
      <c r="G769" s="105"/>
      <c r="H769" s="40"/>
      <c r="I769" s="38"/>
    </row>
    <row r="770" spans="1:9">
      <c r="A770" s="8" t="str">
        <f>IF(OR(B770="",C770=""),"",IFERROR(MATCH(B770,'MASTER PRODUK'!$B$5:$B$204,0)*1000+C770,""))</f>
        <v/>
      </c>
      <c r="B770" s="38"/>
      <c r="C770" s="38"/>
      <c r="D770" s="38"/>
      <c r="E770" s="38"/>
      <c r="F770" s="38"/>
      <c r="G770" s="105"/>
      <c r="H770" s="40"/>
      <c r="I770" s="38"/>
    </row>
    <row r="771" spans="1:9">
      <c r="A771" s="8" t="str">
        <f>IF(OR(B771="",C771=""),"",IFERROR(MATCH(B771,'MASTER PRODUK'!$B$5:$B$204,0)*1000+C771,""))</f>
        <v/>
      </c>
      <c r="B771" s="38"/>
      <c r="C771" s="38"/>
      <c r="D771" s="38"/>
      <c r="E771" s="38"/>
      <c r="F771" s="38"/>
      <c r="G771" s="105"/>
      <c r="H771" s="40"/>
      <c r="I771" s="38"/>
    </row>
    <row r="772" spans="1:9">
      <c r="A772" s="8" t="str">
        <f>IF(OR(B772="",C772=""),"",IFERROR(MATCH(B772,'MASTER PRODUK'!$B$5:$B$204,0)*1000+C772,""))</f>
        <v/>
      </c>
      <c r="B772" s="38"/>
      <c r="C772" s="38"/>
      <c r="D772" s="38"/>
      <c r="E772" s="38"/>
      <c r="F772" s="38"/>
      <c r="G772" s="105"/>
      <c r="H772" s="40"/>
      <c r="I772" s="38"/>
    </row>
    <row r="773" spans="1:9">
      <c r="A773" s="8" t="str">
        <f>IF(OR(B773="",C773=""),"",IFERROR(MATCH(B773,'MASTER PRODUK'!$B$5:$B$204,0)*1000+C773,""))</f>
        <v/>
      </c>
      <c r="B773" s="38"/>
      <c r="C773" s="38"/>
      <c r="D773" s="38"/>
      <c r="E773" s="38"/>
      <c r="F773" s="38"/>
      <c r="G773" s="105"/>
      <c r="H773" s="40"/>
      <c r="I773" s="38"/>
    </row>
    <row r="774" spans="1:9">
      <c r="A774" s="8" t="str">
        <f>IF(OR(B774="",C774=""),"",IFERROR(MATCH(B774,'MASTER PRODUK'!$B$5:$B$204,0)*1000+C774,""))</f>
        <v/>
      </c>
      <c r="B774" s="38"/>
      <c r="C774" s="38"/>
      <c r="D774" s="38"/>
      <c r="E774" s="38"/>
      <c r="F774" s="38"/>
      <c r="G774" s="105"/>
      <c r="H774" s="40"/>
      <c r="I774" s="38"/>
    </row>
    <row r="775" spans="1:9">
      <c r="A775" s="8" t="str">
        <f>IF(OR(B775="",C775=""),"",IFERROR(MATCH(B775,'MASTER PRODUK'!$B$5:$B$204,0)*1000+C775,""))</f>
        <v/>
      </c>
      <c r="B775" s="38"/>
      <c r="C775" s="38"/>
      <c r="D775" s="38"/>
      <c r="E775" s="38"/>
      <c r="F775" s="38"/>
      <c r="G775" s="105"/>
      <c r="H775" s="40"/>
      <c r="I775" s="38"/>
    </row>
    <row r="776" spans="1:9">
      <c r="A776" s="8" t="str">
        <f>IF(OR(B776="",C776=""),"",IFERROR(MATCH(B776,'MASTER PRODUK'!$B$5:$B$204,0)*1000+C776,""))</f>
        <v/>
      </c>
      <c r="B776" s="38"/>
      <c r="C776" s="38"/>
      <c r="D776" s="38"/>
      <c r="E776" s="38"/>
      <c r="F776" s="38"/>
      <c r="G776" s="105"/>
      <c r="H776" s="40"/>
      <c r="I776" s="38"/>
    </row>
    <row r="777" spans="1:9">
      <c r="A777" s="8" t="str">
        <f>IF(OR(B777="",C777=""),"",IFERROR(MATCH(B777,'MASTER PRODUK'!$B$5:$B$204,0)*1000+C777,""))</f>
        <v/>
      </c>
      <c r="B777" s="38"/>
      <c r="C777" s="38"/>
      <c r="D777" s="38"/>
      <c r="E777" s="38"/>
      <c r="F777" s="38"/>
      <c r="G777" s="105"/>
      <c r="H777" s="40"/>
      <c r="I777" s="38"/>
    </row>
    <row r="778" spans="1:9">
      <c r="A778" s="8" t="str">
        <f>IF(OR(B778="",C778=""),"",IFERROR(MATCH(B778,'MASTER PRODUK'!$B$5:$B$204,0)*1000+C778,""))</f>
        <v/>
      </c>
      <c r="B778" s="38"/>
      <c r="C778" s="38"/>
      <c r="D778" s="38"/>
      <c r="E778" s="38"/>
      <c r="F778" s="38"/>
      <c r="G778" s="105"/>
      <c r="H778" s="40"/>
      <c r="I778" s="38"/>
    </row>
    <row r="779" spans="1:9">
      <c r="A779" s="8" t="str">
        <f>IF(OR(B779="",C779=""),"",IFERROR(MATCH(B779,'MASTER PRODUK'!$B$5:$B$204,0)*1000+C779,""))</f>
        <v/>
      </c>
      <c r="B779" s="38"/>
      <c r="C779" s="38"/>
      <c r="D779" s="38"/>
      <c r="E779" s="38"/>
      <c r="F779" s="38"/>
      <c r="G779" s="105"/>
      <c r="H779" s="40"/>
      <c r="I779" s="38"/>
    </row>
    <row r="780" spans="1:9">
      <c r="A780" s="8" t="str">
        <f>IF(OR(B780="",C780=""),"",IFERROR(MATCH(B780,'MASTER PRODUK'!$B$5:$B$204,0)*1000+C780,""))</f>
        <v/>
      </c>
      <c r="B780" s="38"/>
      <c r="C780" s="38"/>
      <c r="D780" s="38"/>
      <c r="E780" s="38"/>
      <c r="F780" s="38"/>
      <c r="G780" s="105"/>
      <c r="H780" s="40"/>
      <c r="I780" s="38"/>
    </row>
    <row r="781" spans="1:9">
      <c r="A781" s="8" t="str">
        <f>IF(OR(B781="",C781=""),"",IFERROR(MATCH(B781,'MASTER PRODUK'!$B$5:$B$204,0)*1000+C781,""))</f>
        <v/>
      </c>
      <c r="B781" s="38"/>
      <c r="C781" s="38"/>
      <c r="D781" s="38"/>
      <c r="E781" s="38"/>
      <c r="F781" s="38"/>
      <c r="G781" s="105"/>
      <c r="H781" s="40"/>
      <c r="I781" s="38"/>
    </row>
    <row r="782" spans="1:9">
      <c r="A782" s="8" t="str">
        <f>IF(OR(B782="",C782=""),"",IFERROR(MATCH(B782,'MASTER PRODUK'!$B$5:$B$204,0)*1000+C782,""))</f>
        <v/>
      </c>
      <c r="B782" s="38"/>
      <c r="C782" s="38"/>
      <c r="D782" s="38"/>
      <c r="E782" s="38"/>
      <c r="F782" s="38"/>
      <c r="G782" s="105"/>
      <c r="H782" s="40"/>
      <c r="I782" s="38"/>
    </row>
    <row r="783" spans="1:9">
      <c r="A783" s="8" t="str">
        <f>IF(OR(B783="",C783=""),"",IFERROR(MATCH(B783,'MASTER PRODUK'!$B$5:$B$204,0)*1000+C783,""))</f>
        <v/>
      </c>
      <c r="B783" s="38"/>
      <c r="C783" s="38"/>
      <c r="D783" s="38"/>
      <c r="E783" s="38"/>
      <c r="F783" s="38"/>
      <c r="G783" s="105"/>
      <c r="H783" s="40"/>
      <c r="I783" s="38"/>
    </row>
    <row r="784" spans="1:9">
      <c r="A784" s="8" t="str">
        <f>IF(OR(B784="",C784=""),"",IFERROR(MATCH(B784,'MASTER PRODUK'!$B$5:$B$204,0)*1000+C784,""))</f>
        <v/>
      </c>
      <c r="B784" s="38"/>
      <c r="C784" s="38"/>
      <c r="D784" s="38"/>
      <c r="E784" s="38"/>
      <c r="F784" s="38"/>
      <c r="G784" s="105"/>
      <c r="H784" s="40"/>
      <c r="I784" s="38"/>
    </row>
    <row r="785" spans="1:9">
      <c r="A785" s="8" t="str">
        <f>IF(OR(B785="",C785=""),"",IFERROR(MATCH(B785,'MASTER PRODUK'!$B$5:$B$204,0)*1000+C785,""))</f>
        <v/>
      </c>
      <c r="B785" s="38"/>
      <c r="C785" s="38"/>
      <c r="D785" s="38"/>
      <c r="E785" s="38"/>
      <c r="F785" s="38"/>
      <c r="G785" s="105"/>
      <c r="H785" s="40"/>
      <c r="I785" s="38"/>
    </row>
    <row r="786" spans="1:9">
      <c r="A786" s="8" t="str">
        <f>IF(OR(B786="",C786=""),"",IFERROR(MATCH(B786,'MASTER PRODUK'!$B$5:$B$204,0)*1000+C786,""))</f>
        <v/>
      </c>
      <c r="B786" s="38"/>
      <c r="C786" s="38"/>
      <c r="D786" s="38"/>
      <c r="E786" s="38"/>
      <c r="F786" s="38"/>
      <c r="G786" s="105"/>
      <c r="H786" s="40"/>
      <c r="I786" s="38"/>
    </row>
    <row r="787" spans="1:9">
      <c r="A787" s="8" t="str">
        <f>IF(OR(B787="",C787=""),"",IFERROR(MATCH(B787,'MASTER PRODUK'!$B$5:$B$204,0)*1000+C787,""))</f>
        <v/>
      </c>
      <c r="B787" s="38"/>
      <c r="C787" s="38"/>
      <c r="D787" s="38"/>
      <c r="E787" s="38"/>
      <c r="F787" s="38"/>
      <c r="G787" s="105"/>
      <c r="H787" s="40"/>
      <c r="I787" s="38"/>
    </row>
    <row r="788" spans="1:9">
      <c r="A788" s="8" t="str">
        <f>IF(OR(B788="",C788=""),"",IFERROR(MATCH(B788,'MASTER PRODUK'!$B$5:$B$204,0)*1000+C788,""))</f>
        <v/>
      </c>
      <c r="B788" s="38"/>
      <c r="C788" s="38"/>
      <c r="D788" s="38"/>
      <c r="E788" s="38"/>
      <c r="F788" s="38"/>
      <c r="G788" s="105"/>
      <c r="H788" s="40"/>
      <c r="I788" s="38"/>
    </row>
    <row r="789" spans="1:9">
      <c r="A789" s="8" t="str">
        <f>IF(OR(B789="",C789=""),"",IFERROR(MATCH(B789,'MASTER PRODUK'!$B$5:$B$204,0)*1000+C789,""))</f>
        <v/>
      </c>
      <c r="B789" s="38"/>
      <c r="C789" s="38"/>
      <c r="D789" s="38"/>
      <c r="E789" s="38"/>
      <c r="F789" s="38"/>
      <c r="G789" s="105"/>
      <c r="H789" s="40"/>
      <c r="I789" s="38"/>
    </row>
    <row r="790" spans="1:9">
      <c r="A790" s="8" t="str">
        <f>IF(OR(B790="",C790=""),"",IFERROR(MATCH(B790,'MASTER PRODUK'!$B$5:$B$204,0)*1000+C790,""))</f>
        <v/>
      </c>
      <c r="B790" s="38"/>
      <c r="C790" s="38"/>
      <c r="D790" s="38"/>
      <c r="E790" s="38"/>
      <c r="F790" s="38"/>
      <c r="G790" s="105"/>
      <c r="H790" s="40"/>
      <c r="I790" s="38"/>
    </row>
    <row r="791" spans="1:9">
      <c r="A791" s="8" t="str">
        <f>IF(OR(B791="",C791=""),"",IFERROR(MATCH(B791,'MASTER PRODUK'!$B$5:$B$204,0)*1000+C791,""))</f>
        <v/>
      </c>
      <c r="B791" s="38"/>
      <c r="C791" s="38"/>
      <c r="D791" s="38"/>
      <c r="E791" s="38"/>
      <c r="F791" s="38"/>
      <c r="G791" s="105"/>
      <c r="H791" s="40"/>
      <c r="I791" s="38"/>
    </row>
    <row r="792" spans="1:9">
      <c r="A792" s="8" t="str">
        <f>IF(OR(B792="",C792=""),"",IFERROR(MATCH(B792,'MASTER PRODUK'!$B$5:$B$204,0)*1000+C792,""))</f>
        <v/>
      </c>
      <c r="B792" s="38"/>
      <c r="C792" s="38"/>
      <c r="D792" s="38"/>
      <c r="E792" s="38"/>
      <c r="F792" s="38"/>
      <c r="G792" s="105"/>
      <c r="H792" s="40"/>
      <c r="I792" s="38"/>
    </row>
    <row r="793" spans="1:9">
      <c r="A793" s="8" t="str">
        <f>IF(OR(B793="",C793=""),"",IFERROR(MATCH(B793,'MASTER PRODUK'!$B$5:$B$204,0)*1000+C793,""))</f>
        <v/>
      </c>
      <c r="B793" s="38"/>
      <c r="C793" s="38"/>
      <c r="D793" s="38"/>
      <c r="E793" s="38"/>
      <c r="F793" s="38"/>
      <c r="G793" s="105"/>
      <c r="H793" s="40"/>
      <c r="I793" s="38"/>
    </row>
    <row r="794" spans="1:9">
      <c r="A794" s="8" t="str">
        <f>IF(OR(B794="",C794=""),"",IFERROR(MATCH(B794,'MASTER PRODUK'!$B$5:$B$204,0)*1000+C794,""))</f>
        <v/>
      </c>
      <c r="B794" s="38"/>
      <c r="C794" s="38"/>
      <c r="D794" s="38"/>
      <c r="E794" s="38"/>
      <c r="F794" s="38"/>
      <c r="G794" s="105"/>
      <c r="H794" s="40"/>
      <c r="I794" s="38"/>
    </row>
    <row r="795" spans="1:9">
      <c r="A795" s="8" t="str">
        <f>IF(OR(B795="",C795=""),"",IFERROR(MATCH(B795,'MASTER PRODUK'!$B$5:$B$204,0)*1000+C795,""))</f>
        <v/>
      </c>
      <c r="B795" s="38"/>
      <c r="C795" s="38"/>
      <c r="D795" s="38"/>
      <c r="E795" s="38"/>
      <c r="F795" s="38"/>
      <c r="G795" s="105"/>
      <c r="H795" s="40"/>
      <c r="I795" s="38"/>
    </row>
    <row r="796" spans="1:9">
      <c r="A796" s="8" t="str">
        <f>IF(OR(B796="",C796=""),"",IFERROR(MATCH(B796,'MASTER PRODUK'!$B$5:$B$204,0)*1000+C796,""))</f>
        <v/>
      </c>
      <c r="B796" s="38"/>
      <c r="C796" s="38"/>
      <c r="D796" s="38"/>
      <c r="E796" s="38"/>
      <c r="F796" s="38"/>
      <c r="G796" s="105"/>
      <c r="H796" s="40"/>
      <c r="I796" s="38"/>
    </row>
    <row r="797" spans="1:9">
      <c r="A797" s="8" t="str">
        <f>IF(OR(B797="",C797=""),"",IFERROR(MATCH(B797,'MASTER PRODUK'!$B$5:$B$204,0)*1000+C797,""))</f>
        <v/>
      </c>
      <c r="B797" s="38"/>
      <c r="C797" s="38"/>
      <c r="D797" s="38"/>
      <c r="E797" s="38"/>
      <c r="F797" s="38"/>
      <c r="G797" s="105"/>
      <c r="H797" s="40"/>
      <c r="I797" s="38"/>
    </row>
    <row r="798" spans="1:9">
      <c r="A798" s="8" t="str">
        <f>IF(OR(B798="",C798=""),"",IFERROR(MATCH(B798,'MASTER PRODUK'!$B$5:$B$204,0)*1000+C798,""))</f>
        <v/>
      </c>
      <c r="B798" s="38"/>
      <c r="C798" s="38"/>
      <c r="D798" s="38"/>
      <c r="E798" s="38"/>
      <c r="F798" s="38"/>
      <c r="G798" s="105"/>
      <c r="H798" s="40"/>
      <c r="I798" s="38"/>
    </row>
    <row r="799" spans="1:9">
      <c r="A799" s="8" t="str">
        <f>IF(OR(B799="",C799=""),"",IFERROR(MATCH(B799,'MASTER PRODUK'!$B$5:$B$204,0)*1000+C799,""))</f>
        <v/>
      </c>
      <c r="B799" s="38"/>
      <c r="C799" s="38"/>
      <c r="D799" s="38"/>
      <c r="E799" s="38"/>
      <c r="F799" s="38"/>
      <c r="G799" s="105"/>
      <c r="H799" s="40"/>
      <c r="I799" s="38"/>
    </row>
    <row r="800" spans="1:9">
      <c r="A800" s="8" t="str">
        <f>IF(OR(B800="",C800=""),"",IFERROR(MATCH(B800,'MASTER PRODUK'!$B$5:$B$204,0)*1000+C800,""))</f>
        <v/>
      </c>
      <c r="B800" s="38"/>
      <c r="C800" s="38"/>
      <c r="D800" s="38"/>
      <c r="E800" s="38"/>
      <c r="F800" s="38"/>
      <c r="G800" s="105"/>
      <c r="H800" s="40"/>
      <c r="I800" s="38"/>
    </row>
    <row r="801" spans="1:9">
      <c r="A801" s="8" t="str">
        <f>IF(OR(B801="",C801=""),"",IFERROR(MATCH(B801,'MASTER PRODUK'!$B$5:$B$204,0)*1000+C801,""))</f>
        <v/>
      </c>
      <c r="B801" s="38"/>
      <c r="C801" s="38"/>
      <c r="D801" s="38"/>
      <c r="E801" s="38"/>
      <c r="F801" s="38"/>
      <c r="G801" s="105"/>
      <c r="H801" s="40"/>
      <c r="I801" s="38"/>
    </row>
    <row r="802" spans="1:9">
      <c r="A802" s="8" t="str">
        <f>IF(OR(B802="",C802=""),"",IFERROR(MATCH(B802,'MASTER PRODUK'!$B$5:$B$204,0)*1000+C802,""))</f>
        <v/>
      </c>
      <c r="B802" s="38"/>
      <c r="C802" s="38"/>
      <c r="D802" s="38"/>
      <c r="E802" s="38"/>
      <c r="F802" s="38"/>
      <c r="G802" s="105"/>
      <c r="H802" s="40"/>
      <c r="I802" s="38"/>
    </row>
    <row r="803" spans="1:9">
      <c r="A803" s="8" t="str">
        <f>IF(OR(B803="",C803=""),"",IFERROR(MATCH(B803,'MASTER PRODUK'!$B$5:$B$204,0)*1000+C803,""))</f>
        <v/>
      </c>
      <c r="B803" s="38"/>
      <c r="C803" s="38"/>
      <c r="D803" s="38"/>
      <c r="E803" s="38"/>
      <c r="F803" s="38"/>
      <c r="G803" s="105"/>
      <c r="H803" s="40"/>
      <c r="I803" s="38"/>
    </row>
    <row r="804" spans="1:9">
      <c r="A804" s="8" t="str">
        <f>IF(OR(B804="",C804=""),"",IFERROR(MATCH(B804,'MASTER PRODUK'!$B$5:$B$204,0)*1000+C804,""))</f>
        <v/>
      </c>
      <c r="B804" s="38"/>
      <c r="C804" s="38"/>
      <c r="D804" s="38"/>
      <c r="E804" s="38"/>
      <c r="F804" s="38"/>
      <c r="G804" s="105"/>
      <c r="H804" s="40"/>
      <c r="I804" s="38"/>
    </row>
    <row r="805" spans="1:9">
      <c r="A805" s="8" t="str">
        <f>IF(OR(B805="",C805=""),"",IFERROR(MATCH(B805,'MASTER PRODUK'!$B$5:$B$204,0)*1000+C805,""))</f>
        <v/>
      </c>
      <c r="B805" s="38"/>
      <c r="C805" s="38"/>
      <c r="D805" s="38"/>
      <c r="E805" s="38"/>
      <c r="F805" s="38"/>
      <c r="G805" s="105"/>
      <c r="H805" s="40"/>
      <c r="I805" s="38"/>
    </row>
    <row r="806" spans="1:9">
      <c r="A806" s="8" t="str">
        <f>IF(OR(B806="",C806=""),"",IFERROR(MATCH(B806,'MASTER PRODUK'!$B$5:$B$204,0)*1000+C806,""))</f>
        <v/>
      </c>
      <c r="B806" s="38"/>
      <c r="C806" s="38"/>
      <c r="D806" s="38"/>
      <c r="E806" s="38"/>
      <c r="F806" s="38"/>
      <c r="G806" s="105"/>
      <c r="H806" s="40"/>
      <c r="I806" s="38"/>
    </row>
    <row r="807" spans="1:9">
      <c r="A807" s="8" t="str">
        <f>IF(OR(B807="",C807=""),"",IFERROR(MATCH(B807,'MASTER PRODUK'!$B$5:$B$204,0)*1000+C807,""))</f>
        <v/>
      </c>
      <c r="B807" s="38"/>
      <c r="C807" s="38"/>
      <c r="D807" s="38"/>
      <c r="E807" s="38"/>
      <c r="F807" s="38"/>
      <c r="G807" s="105"/>
      <c r="H807" s="40"/>
      <c r="I807" s="38"/>
    </row>
    <row r="808" spans="1:9">
      <c r="A808" s="8" t="str">
        <f>IF(OR(B808="",C808=""),"",IFERROR(MATCH(B808,'MASTER PRODUK'!$B$5:$B$204,0)*1000+C808,""))</f>
        <v/>
      </c>
      <c r="B808" s="38"/>
      <c r="C808" s="38"/>
      <c r="D808" s="38"/>
      <c r="E808" s="38"/>
      <c r="F808" s="38"/>
      <c r="G808" s="105"/>
      <c r="H808" s="40"/>
      <c r="I808" s="38"/>
    </row>
    <row r="809" spans="1:9">
      <c r="A809" s="8" t="str">
        <f>IF(OR(B809="",C809=""),"",IFERROR(MATCH(B809,'MASTER PRODUK'!$B$5:$B$204,0)*1000+C809,""))</f>
        <v/>
      </c>
      <c r="B809" s="38"/>
      <c r="C809" s="38"/>
      <c r="D809" s="38"/>
      <c r="E809" s="38"/>
      <c r="F809" s="38"/>
      <c r="G809" s="105"/>
      <c r="H809" s="40"/>
      <c r="I809" s="38"/>
    </row>
    <row r="810" spans="1:9">
      <c r="A810" s="8" t="str">
        <f>IF(OR(B810="",C810=""),"",IFERROR(MATCH(B810,'MASTER PRODUK'!$B$5:$B$204,0)*1000+C810,""))</f>
        <v/>
      </c>
      <c r="B810" s="38"/>
      <c r="C810" s="38"/>
      <c r="D810" s="38"/>
      <c r="E810" s="38"/>
      <c r="F810" s="38"/>
      <c r="G810" s="105"/>
      <c r="H810" s="40"/>
      <c r="I810" s="38"/>
    </row>
    <row r="811" spans="1:9">
      <c r="A811" s="8" t="str">
        <f>IF(OR(B811="",C811=""),"",IFERROR(MATCH(B811,'MASTER PRODUK'!$B$5:$B$204,0)*1000+C811,""))</f>
        <v/>
      </c>
      <c r="B811" s="38"/>
      <c r="C811" s="38"/>
      <c r="D811" s="38"/>
      <c r="E811" s="38"/>
      <c r="F811" s="38"/>
      <c r="G811" s="105"/>
      <c r="H811" s="40"/>
      <c r="I811" s="38"/>
    </row>
    <row r="812" spans="1:9">
      <c r="A812" s="8" t="str">
        <f>IF(OR(B812="",C812=""),"",IFERROR(MATCH(B812,'MASTER PRODUK'!$B$5:$B$204,0)*1000+C812,""))</f>
        <v/>
      </c>
      <c r="B812" s="38"/>
      <c r="C812" s="38"/>
      <c r="D812" s="38"/>
      <c r="E812" s="38"/>
      <c r="F812" s="38"/>
      <c r="G812" s="105"/>
      <c r="H812" s="40"/>
      <c r="I812" s="38"/>
    </row>
    <row r="813" spans="1:9">
      <c r="A813" s="8" t="str">
        <f>IF(OR(B813="",C813=""),"",IFERROR(MATCH(B813,'MASTER PRODUK'!$B$5:$B$204,0)*1000+C813,""))</f>
        <v/>
      </c>
      <c r="B813" s="38"/>
      <c r="C813" s="38"/>
      <c r="D813" s="38"/>
      <c r="E813" s="38"/>
      <c r="F813" s="38"/>
      <c r="G813" s="105"/>
      <c r="H813" s="40"/>
      <c r="I813" s="38"/>
    </row>
    <row r="814" spans="1:9">
      <c r="A814" s="8" t="str">
        <f>IF(OR(B814="",C814=""),"",IFERROR(MATCH(B814,'MASTER PRODUK'!$B$5:$B$204,0)*1000+C814,""))</f>
        <v/>
      </c>
      <c r="B814" s="38"/>
      <c r="C814" s="38"/>
      <c r="D814" s="38"/>
      <c r="E814" s="38"/>
      <c r="F814" s="38"/>
      <c r="G814" s="105"/>
      <c r="H814" s="40"/>
      <c r="I814" s="38"/>
    </row>
    <row r="815" spans="1:9">
      <c r="A815" s="8" t="str">
        <f>IF(OR(B815="",C815=""),"",IFERROR(MATCH(B815,'MASTER PRODUK'!$B$5:$B$204,0)*1000+C815,""))</f>
        <v/>
      </c>
      <c r="B815" s="38"/>
      <c r="C815" s="38"/>
      <c r="D815" s="38"/>
      <c r="E815" s="38"/>
      <c r="F815" s="38"/>
      <c r="G815" s="105"/>
      <c r="H815" s="40"/>
      <c r="I815" s="38"/>
    </row>
    <row r="816" spans="1:9">
      <c r="A816" s="8" t="str">
        <f>IF(OR(B816="",C816=""),"",IFERROR(MATCH(B816,'MASTER PRODUK'!$B$5:$B$204,0)*1000+C816,""))</f>
        <v/>
      </c>
      <c r="B816" s="38"/>
      <c r="C816" s="38"/>
      <c r="D816" s="38"/>
      <c r="E816" s="38"/>
      <c r="F816" s="38"/>
      <c r="G816" s="105"/>
      <c r="H816" s="40"/>
      <c r="I816" s="38"/>
    </row>
    <row r="817" spans="1:9">
      <c r="A817" s="8" t="str">
        <f>IF(OR(B817="",C817=""),"",IFERROR(MATCH(B817,'MASTER PRODUK'!$B$5:$B$204,0)*1000+C817,""))</f>
        <v/>
      </c>
      <c r="B817" s="38"/>
      <c r="C817" s="38"/>
      <c r="D817" s="38"/>
      <c r="E817" s="38"/>
      <c r="F817" s="38"/>
      <c r="G817" s="105"/>
      <c r="H817" s="40"/>
      <c r="I817" s="38"/>
    </row>
    <row r="818" spans="1:9">
      <c r="A818" s="8" t="str">
        <f>IF(OR(B818="",C818=""),"",IFERROR(MATCH(B818,'MASTER PRODUK'!$B$5:$B$204,0)*1000+C818,""))</f>
        <v/>
      </c>
      <c r="B818" s="38"/>
      <c r="C818" s="38"/>
      <c r="D818" s="38"/>
      <c r="E818" s="38"/>
      <c r="F818" s="38"/>
      <c r="G818" s="105"/>
      <c r="H818" s="40"/>
      <c r="I818" s="38"/>
    </row>
    <row r="819" spans="1:9">
      <c r="A819" s="8" t="str">
        <f>IF(OR(B819="",C819=""),"",IFERROR(MATCH(B819,'MASTER PRODUK'!$B$5:$B$204,0)*1000+C819,""))</f>
        <v/>
      </c>
      <c r="B819" s="38"/>
      <c r="C819" s="38"/>
      <c r="D819" s="38"/>
      <c r="E819" s="38"/>
      <c r="F819" s="38"/>
      <c r="G819" s="105"/>
      <c r="H819" s="40"/>
      <c r="I819" s="38"/>
    </row>
    <row r="820" spans="1:9">
      <c r="A820" s="8" t="str">
        <f>IF(OR(B820="",C820=""),"",IFERROR(MATCH(B820,'MASTER PRODUK'!$B$5:$B$204,0)*1000+C820,""))</f>
        <v/>
      </c>
      <c r="B820" s="38"/>
      <c r="C820" s="38"/>
      <c r="D820" s="38"/>
      <c r="E820" s="38"/>
      <c r="F820" s="38"/>
      <c r="G820" s="105"/>
      <c r="H820" s="40"/>
      <c r="I820" s="38"/>
    </row>
    <row r="821" spans="1:9">
      <c r="A821" s="8" t="str">
        <f>IF(OR(B821="",C821=""),"",IFERROR(MATCH(B821,'MASTER PRODUK'!$B$5:$B$204,0)*1000+C821,""))</f>
        <v/>
      </c>
      <c r="B821" s="38"/>
      <c r="C821" s="38"/>
      <c r="D821" s="38"/>
      <c r="E821" s="38"/>
      <c r="F821" s="38"/>
      <c r="G821" s="105"/>
      <c r="H821" s="40"/>
      <c r="I821" s="38"/>
    </row>
    <row r="822" spans="1:9">
      <c r="A822" s="8" t="str">
        <f>IF(OR(B822="",C822=""),"",IFERROR(MATCH(B822,'MASTER PRODUK'!$B$5:$B$204,0)*1000+C822,""))</f>
        <v/>
      </c>
      <c r="B822" s="38"/>
      <c r="C822" s="38"/>
      <c r="D822" s="38"/>
      <c r="E822" s="38"/>
      <c r="F822" s="38"/>
      <c r="G822" s="105"/>
      <c r="H822" s="40"/>
      <c r="I822" s="38"/>
    </row>
    <row r="823" spans="1:9">
      <c r="A823" s="8" t="str">
        <f>IF(OR(B823="",C823=""),"",IFERROR(MATCH(B823,'MASTER PRODUK'!$B$5:$B$204,0)*1000+C823,""))</f>
        <v/>
      </c>
      <c r="B823" s="38"/>
      <c r="C823" s="38"/>
      <c r="D823" s="38"/>
      <c r="E823" s="38"/>
      <c r="F823" s="38"/>
      <c r="G823" s="105"/>
      <c r="H823" s="40"/>
      <c r="I823" s="38"/>
    </row>
    <row r="824" spans="1:9">
      <c r="A824" s="8" t="str">
        <f>IF(OR(B824="",C824=""),"",IFERROR(MATCH(B824,'MASTER PRODUK'!$B$5:$B$204,0)*1000+C824,""))</f>
        <v/>
      </c>
      <c r="B824" s="38"/>
      <c r="C824" s="38"/>
      <c r="D824" s="38"/>
      <c r="E824" s="38"/>
      <c r="F824" s="38"/>
      <c r="G824" s="105"/>
      <c r="H824" s="40"/>
      <c r="I824" s="38"/>
    </row>
    <row r="825" spans="1:9">
      <c r="A825" s="8" t="str">
        <f>IF(OR(B825="",C825=""),"",IFERROR(MATCH(B825,'MASTER PRODUK'!$B$5:$B$204,0)*1000+C825,""))</f>
        <v/>
      </c>
      <c r="B825" s="38"/>
      <c r="C825" s="38"/>
      <c r="D825" s="38"/>
      <c r="E825" s="38"/>
      <c r="F825" s="38"/>
      <c r="G825" s="105"/>
      <c r="H825" s="40"/>
      <c r="I825" s="38"/>
    </row>
    <row r="826" spans="1:9">
      <c r="A826" s="8" t="str">
        <f>IF(OR(B826="",C826=""),"",IFERROR(MATCH(B826,'MASTER PRODUK'!$B$5:$B$204,0)*1000+C826,""))</f>
        <v/>
      </c>
      <c r="B826" s="38"/>
      <c r="C826" s="38"/>
      <c r="D826" s="38"/>
      <c r="E826" s="38"/>
      <c r="F826" s="38"/>
      <c r="G826" s="105"/>
      <c r="H826" s="40"/>
      <c r="I826" s="38"/>
    </row>
    <row r="827" spans="1:9">
      <c r="A827" s="8" t="str">
        <f>IF(OR(B827="",C827=""),"",IFERROR(MATCH(B827,'MASTER PRODUK'!$B$5:$B$204,0)*1000+C827,""))</f>
        <v/>
      </c>
      <c r="B827" s="38"/>
      <c r="C827" s="38"/>
      <c r="D827" s="38"/>
      <c r="E827" s="38"/>
      <c r="F827" s="38"/>
      <c r="G827" s="105"/>
      <c r="H827" s="40"/>
      <c r="I827" s="38"/>
    </row>
    <row r="828" spans="1:9">
      <c r="A828" s="8" t="str">
        <f>IF(OR(B828="",C828=""),"",IFERROR(MATCH(B828,'MASTER PRODUK'!$B$5:$B$204,0)*1000+C828,""))</f>
        <v/>
      </c>
      <c r="B828" s="38"/>
      <c r="C828" s="38"/>
      <c r="D828" s="38"/>
      <c r="E828" s="38"/>
      <c r="F828" s="38"/>
      <c r="G828" s="105"/>
      <c r="H828" s="40"/>
      <c r="I828" s="38"/>
    </row>
    <row r="829" spans="1:9">
      <c r="A829" s="8" t="str">
        <f>IF(OR(B829="",C829=""),"",IFERROR(MATCH(B829,'MASTER PRODUK'!$B$5:$B$204,0)*1000+C829,""))</f>
        <v/>
      </c>
      <c r="B829" s="38"/>
      <c r="C829" s="38"/>
      <c r="D829" s="38"/>
      <c r="E829" s="38"/>
      <c r="F829" s="38"/>
      <c r="G829" s="105"/>
      <c r="H829" s="40"/>
      <c r="I829" s="38"/>
    </row>
    <row r="830" spans="1:9">
      <c r="A830" s="8" t="str">
        <f>IF(OR(B830="",C830=""),"",IFERROR(MATCH(B830,'MASTER PRODUK'!$B$5:$B$204,0)*1000+C830,""))</f>
        <v/>
      </c>
      <c r="B830" s="38"/>
      <c r="C830" s="38"/>
      <c r="D830" s="38"/>
      <c r="E830" s="38"/>
      <c r="F830" s="38"/>
      <c r="G830" s="105"/>
      <c r="H830" s="40"/>
      <c r="I830" s="38"/>
    </row>
    <row r="831" spans="1:9">
      <c r="A831" s="8" t="str">
        <f>IF(OR(B831="",C831=""),"",IFERROR(MATCH(B831,'MASTER PRODUK'!$B$5:$B$204,0)*1000+C831,""))</f>
        <v/>
      </c>
      <c r="B831" s="38"/>
      <c r="C831" s="38"/>
      <c r="D831" s="38"/>
      <c r="E831" s="38"/>
      <c r="F831" s="38"/>
      <c r="G831" s="105"/>
      <c r="H831" s="40"/>
      <c r="I831" s="38"/>
    </row>
    <row r="832" spans="1:9">
      <c r="A832" s="8" t="str">
        <f>IF(OR(B832="",C832=""),"",IFERROR(MATCH(B832,'MASTER PRODUK'!$B$5:$B$204,0)*1000+C832,""))</f>
        <v/>
      </c>
      <c r="B832" s="38"/>
      <c r="C832" s="38"/>
      <c r="D832" s="38"/>
      <c r="E832" s="38"/>
      <c r="F832" s="38"/>
      <c r="G832" s="105"/>
      <c r="H832" s="40"/>
      <c r="I832" s="38"/>
    </row>
    <row r="833" spans="1:9">
      <c r="A833" s="8" t="str">
        <f>IF(OR(B833="",C833=""),"",IFERROR(MATCH(B833,'MASTER PRODUK'!$B$5:$B$204,0)*1000+C833,""))</f>
        <v/>
      </c>
      <c r="B833" s="38"/>
      <c r="C833" s="38"/>
      <c r="D833" s="38"/>
      <c r="E833" s="38"/>
      <c r="F833" s="38"/>
      <c r="G833" s="105"/>
      <c r="H833" s="40"/>
      <c r="I833" s="38"/>
    </row>
    <row r="834" spans="1:9">
      <c r="A834" s="8" t="str">
        <f>IF(OR(B834="",C834=""),"",IFERROR(MATCH(B834,'MASTER PRODUK'!$B$5:$B$204,0)*1000+C834,""))</f>
        <v/>
      </c>
      <c r="B834" s="38"/>
      <c r="C834" s="38"/>
      <c r="D834" s="38"/>
      <c r="E834" s="38"/>
      <c r="F834" s="38"/>
      <c r="G834" s="105"/>
      <c r="H834" s="40"/>
      <c r="I834" s="38"/>
    </row>
    <row r="835" spans="1:9">
      <c r="A835" s="8" t="str">
        <f>IF(OR(B835="",C835=""),"",IFERROR(MATCH(B835,'MASTER PRODUK'!$B$5:$B$204,0)*1000+C835,""))</f>
        <v/>
      </c>
      <c r="B835" s="38"/>
      <c r="C835" s="38"/>
      <c r="D835" s="38"/>
      <c r="E835" s="38"/>
      <c r="F835" s="38"/>
      <c r="G835" s="105"/>
      <c r="H835" s="40"/>
      <c r="I835" s="38"/>
    </row>
    <row r="836" spans="1:9">
      <c r="A836" s="8" t="str">
        <f>IF(OR(B836="",C836=""),"",IFERROR(MATCH(B836,'MASTER PRODUK'!$B$5:$B$204,0)*1000+C836,""))</f>
        <v/>
      </c>
      <c r="B836" s="38"/>
      <c r="C836" s="38"/>
      <c r="D836" s="38"/>
      <c r="E836" s="38"/>
      <c r="F836" s="38"/>
      <c r="G836" s="105"/>
      <c r="H836" s="40"/>
      <c r="I836" s="38"/>
    </row>
    <row r="837" spans="1:9">
      <c r="A837" s="8" t="str">
        <f>IF(OR(B837="",C837=""),"",IFERROR(MATCH(B837,'MASTER PRODUK'!$B$5:$B$204,0)*1000+C837,""))</f>
        <v/>
      </c>
      <c r="B837" s="38"/>
      <c r="C837" s="38"/>
      <c r="D837" s="38"/>
      <c r="E837" s="38"/>
      <c r="F837" s="38"/>
      <c r="G837" s="105"/>
      <c r="H837" s="40"/>
      <c r="I837" s="38"/>
    </row>
    <row r="838" spans="1:9">
      <c r="A838" s="8" t="str">
        <f>IF(OR(B838="",C838=""),"",IFERROR(MATCH(B838,'MASTER PRODUK'!$B$5:$B$204,0)*1000+C838,""))</f>
        <v/>
      </c>
      <c r="B838" s="38"/>
      <c r="C838" s="38"/>
      <c r="D838" s="38"/>
      <c r="E838" s="38"/>
      <c r="F838" s="38"/>
      <c r="G838" s="105"/>
      <c r="H838" s="40"/>
      <c r="I838" s="38"/>
    </row>
    <row r="839" spans="1:9">
      <c r="A839" s="8" t="str">
        <f>IF(OR(B839="",C839=""),"",IFERROR(MATCH(B839,'MASTER PRODUK'!$B$5:$B$204,0)*1000+C839,""))</f>
        <v/>
      </c>
      <c r="B839" s="38"/>
      <c r="C839" s="38"/>
      <c r="D839" s="38"/>
      <c r="E839" s="38"/>
      <c r="F839" s="38"/>
      <c r="G839" s="105"/>
      <c r="H839" s="40"/>
      <c r="I839" s="38"/>
    </row>
    <row r="840" spans="1:9">
      <c r="A840" s="8" t="str">
        <f>IF(OR(B840="",C840=""),"",IFERROR(MATCH(B840,'MASTER PRODUK'!$B$5:$B$204,0)*1000+C840,""))</f>
        <v/>
      </c>
      <c r="B840" s="38"/>
      <c r="C840" s="38"/>
      <c r="D840" s="38"/>
      <c r="E840" s="38"/>
      <c r="F840" s="38"/>
      <c r="G840" s="105"/>
      <c r="H840" s="40"/>
      <c r="I840" s="38"/>
    </row>
    <row r="841" spans="1:9">
      <c r="A841" s="8" t="str">
        <f>IF(OR(B841="",C841=""),"",IFERROR(MATCH(B841,'MASTER PRODUK'!$B$5:$B$204,0)*1000+C841,""))</f>
        <v/>
      </c>
      <c r="B841" s="38"/>
      <c r="C841" s="38"/>
      <c r="D841" s="38"/>
      <c r="E841" s="38"/>
      <c r="F841" s="38"/>
      <c r="G841" s="105"/>
      <c r="H841" s="40"/>
      <c r="I841" s="38"/>
    </row>
    <row r="842" spans="1:9">
      <c r="A842" s="8" t="str">
        <f>IF(OR(B842="",C842=""),"",IFERROR(MATCH(B842,'MASTER PRODUK'!$B$5:$B$204,0)*1000+C842,""))</f>
        <v/>
      </c>
      <c r="B842" s="38"/>
      <c r="C842" s="38"/>
      <c r="D842" s="38"/>
      <c r="E842" s="38"/>
      <c r="F842" s="38"/>
      <c r="G842" s="105"/>
      <c r="H842" s="40"/>
      <c r="I842" s="38"/>
    </row>
    <row r="843" spans="1:9">
      <c r="A843" s="8" t="str">
        <f>IF(OR(B843="",C843=""),"",IFERROR(MATCH(B843,'MASTER PRODUK'!$B$5:$B$204,0)*1000+C843,""))</f>
        <v/>
      </c>
      <c r="B843" s="38"/>
      <c r="C843" s="38"/>
      <c r="D843" s="38"/>
      <c r="E843" s="38"/>
      <c r="F843" s="38"/>
      <c r="G843" s="105"/>
      <c r="H843" s="40"/>
      <c r="I843" s="38"/>
    </row>
    <row r="844" spans="1:9">
      <c r="A844" s="8" t="str">
        <f>IF(OR(B844="",C844=""),"",IFERROR(MATCH(B844,'MASTER PRODUK'!$B$5:$B$204,0)*1000+C844,""))</f>
        <v/>
      </c>
      <c r="B844" s="38"/>
      <c r="C844" s="38"/>
      <c r="D844" s="38"/>
      <c r="E844" s="38"/>
      <c r="F844" s="38"/>
      <c r="G844" s="105"/>
      <c r="H844" s="40"/>
      <c r="I844" s="38"/>
    </row>
    <row r="845" spans="1:9">
      <c r="A845" s="8" t="str">
        <f>IF(OR(B845="",C845=""),"",IFERROR(MATCH(B845,'MASTER PRODUK'!$B$5:$B$204,0)*1000+C845,""))</f>
        <v/>
      </c>
      <c r="B845" s="38"/>
      <c r="C845" s="38"/>
      <c r="D845" s="38"/>
      <c r="E845" s="38"/>
      <c r="F845" s="38"/>
      <c r="G845" s="105"/>
      <c r="H845" s="40"/>
      <c r="I845" s="38"/>
    </row>
    <row r="846" spans="1:9">
      <c r="A846" s="8" t="str">
        <f>IF(OR(B846="",C846=""),"",IFERROR(MATCH(B846,'MASTER PRODUK'!$B$5:$B$204,0)*1000+C846,""))</f>
        <v/>
      </c>
      <c r="B846" s="38"/>
      <c r="C846" s="38"/>
      <c r="D846" s="38"/>
      <c r="E846" s="38"/>
      <c r="F846" s="38"/>
      <c r="G846" s="105"/>
      <c r="H846" s="40"/>
      <c r="I846" s="38"/>
    </row>
    <row r="847" spans="1:9">
      <c r="A847" s="8" t="str">
        <f>IF(OR(B847="",C847=""),"",IFERROR(MATCH(B847,'MASTER PRODUK'!$B$5:$B$204,0)*1000+C847,""))</f>
        <v/>
      </c>
      <c r="B847" s="38"/>
      <c r="C847" s="38"/>
      <c r="D847" s="38"/>
      <c r="E847" s="38"/>
      <c r="F847" s="38"/>
      <c r="G847" s="105"/>
      <c r="H847" s="40"/>
      <c r="I847" s="38"/>
    </row>
    <row r="848" spans="1:9">
      <c r="A848" s="8" t="str">
        <f>IF(OR(B848="",C848=""),"",IFERROR(MATCH(B848,'MASTER PRODUK'!$B$5:$B$204,0)*1000+C848,""))</f>
        <v/>
      </c>
      <c r="B848" s="38"/>
      <c r="C848" s="38"/>
      <c r="D848" s="38"/>
      <c r="E848" s="38"/>
      <c r="F848" s="38"/>
      <c r="G848" s="105"/>
      <c r="H848" s="40"/>
      <c r="I848" s="38"/>
    </row>
    <row r="849" spans="1:9">
      <c r="A849" s="8" t="str">
        <f>IF(OR(B849="",C849=""),"",IFERROR(MATCH(B849,'MASTER PRODUK'!$B$5:$B$204,0)*1000+C849,""))</f>
        <v/>
      </c>
      <c r="B849" s="38"/>
      <c r="C849" s="38"/>
      <c r="D849" s="38"/>
      <c r="E849" s="38"/>
      <c r="F849" s="38"/>
      <c r="G849" s="105"/>
      <c r="H849" s="40"/>
      <c r="I849" s="38"/>
    </row>
    <row r="850" spans="1:9">
      <c r="A850" s="8" t="str">
        <f>IF(OR(B850="",C850=""),"",IFERROR(MATCH(B850,'MASTER PRODUK'!$B$5:$B$204,0)*1000+C850,""))</f>
        <v/>
      </c>
      <c r="B850" s="38"/>
      <c r="C850" s="38"/>
      <c r="D850" s="38"/>
      <c r="E850" s="38"/>
      <c r="F850" s="38"/>
      <c r="G850" s="105"/>
      <c r="H850" s="40"/>
      <c r="I850" s="38"/>
    </row>
    <row r="851" spans="1:9">
      <c r="A851" s="8" t="str">
        <f>IF(OR(B851="",C851=""),"",IFERROR(MATCH(B851,'MASTER PRODUK'!$B$5:$B$204,0)*1000+C851,""))</f>
        <v/>
      </c>
      <c r="B851" s="38"/>
      <c r="C851" s="38"/>
      <c r="D851" s="38"/>
      <c r="E851" s="38"/>
      <c r="F851" s="38"/>
      <c r="G851" s="105"/>
      <c r="H851" s="40"/>
      <c r="I851" s="38"/>
    </row>
    <row r="852" spans="1:9">
      <c r="A852" s="8" t="str">
        <f>IF(OR(B852="",C852=""),"",IFERROR(MATCH(B852,'MASTER PRODUK'!$B$5:$B$204,0)*1000+C852,""))</f>
        <v/>
      </c>
      <c r="B852" s="38"/>
      <c r="C852" s="38"/>
      <c r="D852" s="38"/>
      <c r="E852" s="38"/>
      <c r="F852" s="38"/>
      <c r="G852" s="105"/>
      <c r="H852" s="40"/>
      <c r="I852" s="38"/>
    </row>
    <row r="853" spans="1:9">
      <c r="A853" s="8" t="str">
        <f>IF(OR(B853="",C853=""),"",IFERROR(MATCH(B853,'MASTER PRODUK'!$B$5:$B$204,0)*1000+C853,""))</f>
        <v/>
      </c>
      <c r="B853" s="38"/>
      <c r="C853" s="38"/>
      <c r="D853" s="38"/>
      <c r="E853" s="38"/>
      <c r="F853" s="38"/>
      <c r="G853" s="105"/>
      <c r="H853" s="40"/>
      <c r="I853" s="38"/>
    </row>
    <row r="854" spans="1:9">
      <c r="A854" s="8" t="str">
        <f>IF(OR(B854="",C854=""),"",IFERROR(MATCH(B854,'MASTER PRODUK'!$B$5:$B$204,0)*1000+C854,""))</f>
        <v/>
      </c>
      <c r="B854" s="38"/>
      <c r="C854" s="38"/>
      <c r="D854" s="38"/>
      <c r="E854" s="38"/>
      <c r="F854" s="38"/>
      <c r="G854" s="105"/>
      <c r="H854" s="40"/>
      <c r="I854" s="38"/>
    </row>
    <row r="855" spans="1:9">
      <c r="A855" s="8" t="str">
        <f>IF(OR(B855="",C855=""),"",IFERROR(MATCH(B855,'MASTER PRODUK'!$B$5:$B$204,0)*1000+C855,""))</f>
        <v/>
      </c>
      <c r="B855" s="38"/>
      <c r="C855" s="38"/>
      <c r="D855" s="38"/>
      <c r="E855" s="38"/>
      <c r="F855" s="38"/>
      <c r="G855" s="105"/>
      <c r="H855" s="40"/>
      <c r="I855" s="38"/>
    </row>
    <row r="856" spans="1:9">
      <c r="A856" s="8" t="str">
        <f>IF(OR(B856="",C856=""),"",IFERROR(MATCH(B856,'MASTER PRODUK'!$B$5:$B$204,0)*1000+C856,""))</f>
        <v/>
      </c>
      <c r="B856" s="38"/>
      <c r="C856" s="38"/>
      <c r="D856" s="38"/>
      <c r="E856" s="38"/>
      <c r="F856" s="38"/>
      <c r="G856" s="105"/>
      <c r="H856" s="40"/>
      <c r="I856" s="38"/>
    </row>
    <row r="857" spans="1:9">
      <c r="A857" s="8" t="str">
        <f>IF(OR(B857="",C857=""),"",IFERROR(MATCH(B857,'MASTER PRODUK'!$B$5:$B$204,0)*1000+C857,""))</f>
        <v/>
      </c>
      <c r="B857" s="38"/>
      <c r="C857" s="38"/>
      <c r="D857" s="38"/>
      <c r="E857" s="38"/>
      <c r="F857" s="38"/>
      <c r="G857" s="105"/>
      <c r="H857" s="40"/>
      <c r="I857" s="38"/>
    </row>
    <row r="858" spans="1:9">
      <c r="A858" s="8" t="str">
        <f>IF(OR(B858="",C858=""),"",IFERROR(MATCH(B858,'MASTER PRODUK'!$B$5:$B$204,0)*1000+C858,""))</f>
        <v/>
      </c>
      <c r="B858" s="38"/>
      <c r="C858" s="38"/>
      <c r="D858" s="38"/>
      <c r="E858" s="38"/>
      <c r="F858" s="38"/>
      <c r="G858" s="105"/>
      <c r="H858" s="40"/>
      <c r="I858" s="38"/>
    </row>
    <row r="859" spans="1:9">
      <c r="A859" s="8" t="str">
        <f>IF(OR(B859="",C859=""),"",IFERROR(MATCH(B859,'MASTER PRODUK'!$B$5:$B$204,0)*1000+C859,""))</f>
        <v/>
      </c>
      <c r="B859" s="38"/>
      <c r="C859" s="38"/>
      <c r="D859" s="38"/>
      <c r="E859" s="38"/>
      <c r="F859" s="38"/>
      <c r="G859" s="105"/>
      <c r="H859" s="40"/>
      <c r="I859" s="38"/>
    </row>
    <row r="860" spans="1:9">
      <c r="A860" s="8" t="str">
        <f>IF(OR(B860="",C860=""),"",IFERROR(MATCH(B860,'MASTER PRODUK'!$B$5:$B$204,0)*1000+C860,""))</f>
        <v/>
      </c>
      <c r="B860" s="38"/>
      <c r="C860" s="38"/>
      <c r="D860" s="38"/>
      <c r="E860" s="38"/>
      <c r="F860" s="38"/>
      <c r="G860" s="105"/>
      <c r="H860" s="40"/>
      <c r="I860" s="38"/>
    </row>
    <row r="861" spans="1:9">
      <c r="A861" s="8" t="str">
        <f>IF(OR(B861="",C861=""),"",IFERROR(MATCH(B861,'MASTER PRODUK'!$B$5:$B$204,0)*1000+C861,""))</f>
        <v/>
      </c>
      <c r="B861" s="38"/>
      <c r="C861" s="38"/>
      <c r="D861" s="38"/>
      <c r="E861" s="38"/>
      <c r="F861" s="38"/>
      <c r="G861" s="105"/>
      <c r="H861" s="40"/>
      <c r="I861" s="38"/>
    </row>
    <row r="862" spans="1:9">
      <c r="A862" s="8" t="str">
        <f>IF(OR(B862="",C862=""),"",IFERROR(MATCH(B862,'MASTER PRODUK'!$B$5:$B$204,0)*1000+C862,""))</f>
        <v/>
      </c>
      <c r="B862" s="38"/>
      <c r="C862" s="38"/>
      <c r="D862" s="38"/>
      <c r="E862" s="38"/>
      <c r="F862" s="38"/>
      <c r="G862" s="105"/>
      <c r="H862" s="40"/>
      <c r="I862" s="38"/>
    </row>
    <row r="863" spans="1:9">
      <c r="A863" s="8" t="str">
        <f>IF(OR(B863="",C863=""),"",IFERROR(MATCH(B863,'MASTER PRODUK'!$B$5:$B$204,0)*1000+C863,""))</f>
        <v/>
      </c>
      <c r="B863" s="38"/>
      <c r="C863" s="38"/>
      <c r="D863" s="38"/>
      <c r="E863" s="38"/>
      <c r="F863" s="38"/>
      <c r="G863" s="105"/>
      <c r="H863" s="40"/>
      <c r="I863" s="38"/>
    </row>
    <row r="864" spans="1:9">
      <c r="A864" s="8" t="str">
        <f>IF(OR(B864="",C864=""),"",IFERROR(MATCH(B864,'MASTER PRODUK'!$B$5:$B$204,0)*1000+C864,""))</f>
        <v/>
      </c>
      <c r="B864" s="38"/>
      <c r="C864" s="38"/>
      <c r="D864" s="38"/>
      <c r="E864" s="38"/>
      <c r="F864" s="38"/>
      <c r="G864" s="105"/>
      <c r="H864" s="40"/>
      <c r="I864" s="38"/>
    </row>
    <row r="865" spans="1:9">
      <c r="A865" s="8" t="str">
        <f>IF(OR(B865="",C865=""),"",IFERROR(MATCH(B865,'MASTER PRODUK'!$B$5:$B$204,0)*1000+C865,""))</f>
        <v/>
      </c>
      <c r="B865" s="38"/>
      <c r="C865" s="38"/>
      <c r="D865" s="38"/>
      <c r="E865" s="38"/>
      <c r="F865" s="38"/>
      <c r="G865" s="105"/>
      <c r="H865" s="40"/>
      <c r="I865" s="38"/>
    </row>
    <row r="866" spans="1:9">
      <c r="A866" s="8" t="str">
        <f>IF(OR(B866="",C866=""),"",IFERROR(MATCH(B866,'MASTER PRODUK'!$B$5:$B$204,0)*1000+C866,""))</f>
        <v/>
      </c>
      <c r="B866" s="38"/>
      <c r="C866" s="38"/>
      <c r="D866" s="38"/>
      <c r="E866" s="38"/>
      <c r="F866" s="38"/>
      <c r="G866" s="105"/>
      <c r="H866" s="40"/>
      <c r="I866" s="38"/>
    </row>
    <row r="867" spans="1:9">
      <c r="A867" s="8" t="str">
        <f>IF(OR(B867="",C867=""),"",IFERROR(MATCH(B867,'MASTER PRODUK'!$B$5:$B$204,0)*1000+C867,""))</f>
        <v/>
      </c>
      <c r="B867" s="38"/>
      <c r="C867" s="38"/>
      <c r="D867" s="38"/>
      <c r="E867" s="38"/>
      <c r="F867" s="38"/>
      <c r="G867" s="105"/>
      <c r="H867" s="40"/>
      <c r="I867" s="38"/>
    </row>
    <row r="868" spans="1:9">
      <c r="A868" s="8" t="str">
        <f>IF(OR(B868="",C868=""),"",IFERROR(MATCH(B868,'MASTER PRODUK'!$B$5:$B$204,0)*1000+C868,""))</f>
        <v/>
      </c>
      <c r="B868" s="38"/>
      <c r="C868" s="38"/>
      <c r="D868" s="38"/>
      <c r="E868" s="38"/>
      <c r="F868" s="38"/>
      <c r="G868" s="105"/>
      <c r="H868" s="40"/>
      <c r="I868" s="38"/>
    </row>
    <row r="869" spans="1:9">
      <c r="A869" s="8" t="str">
        <f>IF(OR(B869="",C869=""),"",IFERROR(MATCH(B869,'MASTER PRODUK'!$B$5:$B$204,0)*1000+C869,""))</f>
        <v/>
      </c>
      <c r="B869" s="38"/>
      <c r="C869" s="38"/>
      <c r="D869" s="38"/>
      <c r="E869" s="38"/>
      <c r="F869" s="38"/>
      <c r="G869" s="105"/>
      <c r="H869" s="40"/>
      <c r="I869" s="38"/>
    </row>
    <row r="870" spans="1:9">
      <c r="A870" s="8" t="str">
        <f>IF(OR(B870="",C870=""),"",IFERROR(MATCH(B870,'MASTER PRODUK'!$B$5:$B$204,0)*1000+C870,""))</f>
        <v/>
      </c>
      <c r="B870" s="38"/>
      <c r="C870" s="38"/>
      <c r="D870" s="38"/>
      <c r="E870" s="38"/>
      <c r="F870" s="38"/>
      <c r="G870" s="105"/>
      <c r="H870" s="40"/>
      <c r="I870" s="38"/>
    </row>
    <row r="871" spans="1:9">
      <c r="A871" s="8" t="str">
        <f>IF(OR(B871="",C871=""),"",IFERROR(MATCH(B871,'MASTER PRODUK'!$B$5:$B$204,0)*1000+C871,""))</f>
        <v/>
      </c>
      <c r="B871" s="38"/>
      <c r="C871" s="38"/>
      <c r="D871" s="38"/>
      <c r="E871" s="38"/>
      <c r="F871" s="38"/>
      <c r="G871" s="105"/>
      <c r="H871" s="40"/>
      <c r="I871" s="38"/>
    </row>
    <row r="872" spans="1:9">
      <c r="A872" s="8" t="str">
        <f>IF(OR(B872="",C872=""),"",IFERROR(MATCH(B872,'MASTER PRODUK'!$B$5:$B$204,0)*1000+C872,""))</f>
        <v/>
      </c>
      <c r="B872" s="38"/>
      <c r="C872" s="38"/>
      <c r="D872" s="38"/>
      <c r="E872" s="38"/>
      <c r="F872" s="38"/>
      <c r="G872" s="105"/>
      <c r="H872" s="40"/>
      <c r="I872" s="38"/>
    </row>
    <row r="873" spans="1:9">
      <c r="A873" s="8" t="str">
        <f>IF(OR(B873="",C873=""),"",IFERROR(MATCH(B873,'MASTER PRODUK'!$B$5:$B$204,0)*1000+C873,""))</f>
        <v/>
      </c>
      <c r="B873" s="38"/>
      <c r="C873" s="38"/>
      <c r="D873" s="38"/>
      <c r="E873" s="38"/>
      <c r="F873" s="38"/>
      <c r="G873" s="105"/>
      <c r="H873" s="40"/>
      <c r="I873" s="38"/>
    </row>
    <row r="874" spans="1:9">
      <c r="A874" s="8" t="str">
        <f>IF(OR(B874="",C874=""),"",IFERROR(MATCH(B874,'MASTER PRODUK'!$B$5:$B$204,0)*1000+C874,""))</f>
        <v/>
      </c>
      <c r="B874" s="38"/>
      <c r="C874" s="38"/>
      <c r="D874" s="38"/>
      <c r="E874" s="38"/>
      <c r="F874" s="38"/>
      <c r="G874" s="105"/>
      <c r="H874" s="40"/>
      <c r="I874" s="38"/>
    </row>
    <row r="875" spans="1:9">
      <c r="A875" s="8" t="str">
        <f>IF(OR(B875="",C875=""),"",IFERROR(MATCH(B875,'MASTER PRODUK'!$B$5:$B$204,0)*1000+C875,""))</f>
        <v/>
      </c>
      <c r="B875" s="38"/>
      <c r="C875" s="38"/>
      <c r="D875" s="38"/>
      <c r="E875" s="38"/>
      <c r="F875" s="38"/>
      <c r="G875" s="105"/>
      <c r="H875" s="40"/>
      <c r="I875" s="38"/>
    </row>
    <row r="876" spans="1:9">
      <c r="A876" s="8" t="str">
        <f>IF(OR(B876="",C876=""),"",IFERROR(MATCH(B876,'MASTER PRODUK'!$B$5:$B$204,0)*1000+C876,""))</f>
        <v/>
      </c>
      <c r="B876" s="38"/>
      <c r="C876" s="38"/>
      <c r="D876" s="38"/>
      <c r="E876" s="38"/>
      <c r="F876" s="38"/>
      <c r="G876" s="105"/>
      <c r="H876" s="40"/>
      <c r="I876" s="38"/>
    </row>
    <row r="877" spans="1:9">
      <c r="A877" s="8" t="str">
        <f>IF(OR(B877="",C877=""),"",IFERROR(MATCH(B877,'MASTER PRODUK'!$B$5:$B$204,0)*1000+C877,""))</f>
        <v/>
      </c>
      <c r="B877" s="38"/>
      <c r="C877" s="38"/>
      <c r="D877" s="38"/>
      <c r="E877" s="38"/>
      <c r="F877" s="38"/>
      <c r="G877" s="105"/>
      <c r="H877" s="40"/>
      <c r="I877" s="38"/>
    </row>
    <row r="878" spans="1:9">
      <c r="A878" s="8" t="str">
        <f>IF(OR(B878="",C878=""),"",IFERROR(MATCH(B878,'MASTER PRODUK'!$B$5:$B$204,0)*1000+C878,""))</f>
        <v/>
      </c>
      <c r="B878" s="38"/>
      <c r="C878" s="38"/>
      <c r="D878" s="38"/>
      <c r="E878" s="38"/>
      <c r="F878" s="38"/>
      <c r="G878" s="105"/>
      <c r="H878" s="40"/>
      <c r="I878" s="38"/>
    </row>
    <row r="879" spans="1:9">
      <c r="A879" s="8" t="str">
        <f>IF(OR(B879="",C879=""),"",IFERROR(MATCH(B879,'MASTER PRODUK'!$B$5:$B$204,0)*1000+C879,""))</f>
        <v/>
      </c>
      <c r="B879" s="38"/>
      <c r="C879" s="38"/>
      <c r="D879" s="38"/>
      <c r="E879" s="38"/>
      <c r="F879" s="38"/>
      <c r="G879" s="105"/>
      <c r="H879" s="40"/>
      <c r="I879" s="38"/>
    </row>
    <row r="880" spans="1:9">
      <c r="A880" s="8" t="str">
        <f>IF(OR(B880="",C880=""),"",IFERROR(MATCH(B880,'MASTER PRODUK'!$B$5:$B$204,0)*1000+C880,""))</f>
        <v/>
      </c>
      <c r="B880" s="38"/>
      <c r="C880" s="38"/>
      <c r="D880" s="38"/>
      <c r="E880" s="38"/>
      <c r="F880" s="38"/>
      <c r="G880" s="105"/>
      <c r="H880" s="40"/>
      <c r="I880" s="38"/>
    </row>
    <row r="881" spans="1:9">
      <c r="A881" s="8" t="str">
        <f>IF(OR(B881="",C881=""),"",IFERROR(MATCH(B881,'MASTER PRODUK'!$B$5:$B$204,0)*1000+C881,""))</f>
        <v/>
      </c>
      <c r="B881" s="38"/>
      <c r="C881" s="38"/>
      <c r="D881" s="38"/>
      <c r="E881" s="38"/>
      <c r="F881" s="38"/>
      <c r="G881" s="105"/>
      <c r="H881" s="40"/>
      <c r="I881" s="38"/>
    </row>
    <row r="882" spans="1:9">
      <c r="A882" s="8" t="str">
        <f>IF(OR(B882="",C882=""),"",IFERROR(MATCH(B882,'MASTER PRODUK'!$B$5:$B$204,0)*1000+C882,""))</f>
        <v/>
      </c>
      <c r="B882" s="38"/>
      <c r="C882" s="38"/>
      <c r="D882" s="38"/>
      <c r="E882" s="38"/>
      <c r="F882" s="38"/>
      <c r="G882" s="105"/>
      <c r="H882" s="40"/>
      <c r="I882" s="38"/>
    </row>
    <row r="883" spans="1:9">
      <c r="A883" s="8" t="str">
        <f>IF(OR(B883="",C883=""),"",IFERROR(MATCH(B883,'MASTER PRODUK'!$B$5:$B$204,0)*1000+C883,""))</f>
        <v/>
      </c>
      <c r="B883" s="38"/>
      <c r="C883" s="38"/>
      <c r="D883" s="38"/>
      <c r="E883" s="38"/>
      <c r="F883" s="38"/>
      <c r="G883" s="105"/>
      <c r="H883" s="40"/>
      <c r="I883" s="38"/>
    </row>
    <row r="884" spans="1:9">
      <c r="A884" s="8" t="str">
        <f>IF(OR(B884="",C884=""),"",IFERROR(MATCH(B884,'MASTER PRODUK'!$B$5:$B$204,0)*1000+C884,""))</f>
        <v/>
      </c>
      <c r="B884" s="38"/>
      <c r="C884" s="38"/>
      <c r="D884" s="38"/>
      <c r="E884" s="38"/>
      <c r="F884" s="38"/>
      <c r="G884" s="105"/>
      <c r="H884" s="40"/>
      <c r="I884" s="38"/>
    </row>
    <row r="885" spans="1:9">
      <c r="A885" s="8" t="str">
        <f>IF(OR(B885="",C885=""),"",IFERROR(MATCH(B885,'MASTER PRODUK'!$B$5:$B$204,0)*1000+C885,""))</f>
        <v/>
      </c>
      <c r="B885" s="38"/>
      <c r="C885" s="38"/>
      <c r="D885" s="38"/>
      <c r="E885" s="38"/>
      <c r="F885" s="38"/>
      <c r="G885" s="105"/>
      <c r="H885" s="40"/>
      <c r="I885" s="38"/>
    </row>
    <row r="886" spans="1:9">
      <c r="A886" s="8" t="str">
        <f>IF(OR(B886="",C886=""),"",IFERROR(MATCH(B886,'MASTER PRODUK'!$B$5:$B$204,0)*1000+C886,""))</f>
        <v/>
      </c>
      <c r="B886" s="38"/>
      <c r="C886" s="38"/>
      <c r="D886" s="38"/>
      <c r="E886" s="38"/>
      <c r="F886" s="38"/>
      <c r="G886" s="105"/>
      <c r="H886" s="40"/>
      <c r="I886" s="38"/>
    </row>
    <row r="887" spans="1:9">
      <c r="A887" s="8" t="str">
        <f>IF(OR(B887="",C887=""),"",IFERROR(MATCH(B887,'MASTER PRODUK'!$B$5:$B$204,0)*1000+C887,""))</f>
        <v/>
      </c>
      <c r="B887" s="38"/>
      <c r="C887" s="38"/>
      <c r="D887" s="38"/>
      <c r="E887" s="38"/>
      <c r="F887" s="38"/>
      <c r="G887" s="105"/>
      <c r="H887" s="40"/>
      <c r="I887" s="38"/>
    </row>
    <row r="888" spans="1:9">
      <c r="A888" s="8" t="str">
        <f>IF(OR(B888="",C888=""),"",IFERROR(MATCH(B888,'MASTER PRODUK'!$B$5:$B$204,0)*1000+C888,""))</f>
        <v/>
      </c>
      <c r="B888" s="38"/>
      <c r="C888" s="38"/>
      <c r="D888" s="38"/>
      <c r="E888" s="38"/>
      <c r="F888" s="38"/>
      <c r="G888" s="105"/>
      <c r="H888" s="40"/>
      <c r="I888" s="38"/>
    </row>
    <row r="889" spans="1:9">
      <c r="A889" s="8" t="str">
        <f>IF(OR(B889="",C889=""),"",IFERROR(MATCH(B889,'MASTER PRODUK'!$B$5:$B$204,0)*1000+C889,""))</f>
        <v/>
      </c>
      <c r="B889" s="38"/>
      <c r="C889" s="38"/>
      <c r="D889" s="38"/>
      <c r="E889" s="38"/>
      <c r="F889" s="38"/>
      <c r="G889" s="105"/>
      <c r="H889" s="40"/>
      <c r="I889" s="38"/>
    </row>
    <row r="890" spans="1:9">
      <c r="A890" s="8" t="str">
        <f>IF(OR(B890="",C890=""),"",IFERROR(MATCH(B890,'MASTER PRODUK'!$B$5:$B$204,0)*1000+C890,""))</f>
        <v/>
      </c>
      <c r="B890" s="38"/>
      <c r="C890" s="38"/>
      <c r="D890" s="38"/>
      <c r="E890" s="38"/>
      <c r="F890" s="38"/>
      <c r="G890" s="105"/>
      <c r="H890" s="40"/>
      <c r="I890" s="38"/>
    </row>
    <row r="891" spans="1:9">
      <c r="A891" s="8" t="str">
        <f>IF(OR(B891="",C891=""),"",IFERROR(MATCH(B891,'MASTER PRODUK'!$B$5:$B$204,0)*1000+C891,""))</f>
        <v/>
      </c>
      <c r="B891" s="38"/>
      <c r="C891" s="38"/>
      <c r="D891" s="38"/>
      <c r="E891" s="38"/>
      <c r="F891" s="38"/>
      <c r="G891" s="105"/>
      <c r="H891" s="40"/>
      <c r="I891" s="38"/>
    </row>
    <row r="892" spans="1:9">
      <c r="A892" s="8" t="str">
        <f>IF(OR(B892="",C892=""),"",IFERROR(MATCH(B892,'MASTER PRODUK'!$B$5:$B$204,0)*1000+C892,""))</f>
        <v/>
      </c>
      <c r="B892" s="38"/>
      <c r="C892" s="38"/>
      <c r="D892" s="38"/>
      <c r="E892" s="38"/>
      <c r="F892" s="38"/>
      <c r="G892" s="105"/>
      <c r="H892" s="40"/>
      <c r="I892" s="38"/>
    </row>
    <row r="893" spans="1:9">
      <c r="A893" s="8" t="str">
        <f>IF(OR(B893="",C893=""),"",IFERROR(MATCH(B893,'MASTER PRODUK'!$B$5:$B$204,0)*1000+C893,""))</f>
        <v/>
      </c>
      <c r="B893" s="38"/>
      <c r="C893" s="38"/>
      <c r="D893" s="38"/>
      <c r="E893" s="38"/>
      <c r="F893" s="38"/>
      <c r="G893" s="105"/>
      <c r="H893" s="40"/>
      <c r="I893" s="38"/>
    </row>
    <row r="894" spans="1:9">
      <c r="A894" s="8" t="str">
        <f>IF(OR(B894="",C894=""),"",IFERROR(MATCH(B894,'MASTER PRODUK'!$B$5:$B$204,0)*1000+C894,""))</f>
        <v/>
      </c>
      <c r="B894" s="38"/>
      <c r="C894" s="38"/>
      <c r="D894" s="38"/>
      <c r="E894" s="38"/>
      <c r="F894" s="38"/>
      <c r="G894" s="105"/>
      <c r="H894" s="40"/>
      <c r="I894" s="38"/>
    </row>
    <row r="895" spans="1:9">
      <c r="A895" s="8" t="str">
        <f>IF(OR(B895="",C895=""),"",IFERROR(MATCH(B895,'MASTER PRODUK'!$B$5:$B$204,0)*1000+C895,""))</f>
        <v/>
      </c>
      <c r="B895" s="38"/>
      <c r="C895" s="38"/>
      <c r="D895" s="38"/>
      <c r="E895" s="38"/>
      <c r="F895" s="38"/>
      <c r="G895" s="105"/>
      <c r="H895" s="40"/>
      <c r="I895" s="38"/>
    </row>
    <row r="896" spans="1:9">
      <c r="A896" s="8" t="str">
        <f>IF(OR(B896="",C896=""),"",IFERROR(MATCH(B896,'MASTER PRODUK'!$B$5:$B$204,0)*1000+C896,""))</f>
        <v/>
      </c>
      <c r="B896" s="38"/>
      <c r="C896" s="38"/>
      <c r="D896" s="38"/>
      <c r="E896" s="38"/>
      <c r="F896" s="38"/>
      <c r="G896" s="105"/>
      <c r="H896" s="40"/>
      <c r="I896" s="38"/>
    </row>
    <row r="897" spans="1:9">
      <c r="A897" s="8" t="str">
        <f>IF(OR(B897="",C897=""),"",IFERROR(MATCH(B897,'MASTER PRODUK'!$B$5:$B$204,0)*1000+C897,""))</f>
        <v/>
      </c>
      <c r="B897" s="38"/>
      <c r="C897" s="38"/>
      <c r="D897" s="38"/>
      <c r="E897" s="38"/>
      <c r="F897" s="38"/>
      <c r="G897" s="105"/>
      <c r="H897" s="40"/>
      <c r="I897" s="38"/>
    </row>
    <row r="898" spans="1:9">
      <c r="A898" s="8" t="str">
        <f>IF(OR(B898="",C898=""),"",IFERROR(MATCH(B898,'MASTER PRODUK'!$B$5:$B$204,0)*1000+C898,""))</f>
        <v/>
      </c>
      <c r="B898" s="38"/>
      <c r="C898" s="38"/>
      <c r="D898" s="38"/>
      <c r="E898" s="38"/>
      <c r="F898" s="38"/>
      <c r="G898" s="105"/>
      <c r="H898" s="40"/>
      <c r="I898" s="38"/>
    </row>
    <row r="899" spans="1:9">
      <c r="A899" s="8" t="str">
        <f>IF(OR(B899="",C899=""),"",IFERROR(MATCH(B899,'MASTER PRODUK'!$B$5:$B$204,0)*1000+C899,""))</f>
        <v/>
      </c>
      <c r="B899" s="38"/>
      <c r="C899" s="38"/>
      <c r="D899" s="38"/>
      <c r="E899" s="38"/>
      <c r="F899" s="38"/>
      <c r="G899" s="105"/>
      <c r="H899" s="40"/>
      <c r="I899" s="38"/>
    </row>
    <row r="900" spans="1:9">
      <c r="A900" s="8" t="str">
        <f>IF(OR(B900="",C900=""),"",IFERROR(MATCH(B900,'MASTER PRODUK'!$B$5:$B$204,0)*1000+C900,""))</f>
        <v/>
      </c>
      <c r="B900" s="38"/>
      <c r="C900" s="38"/>
      <c r="D900" s="38"/>
      <c r="E900" s="38"/>
      <c r="F900" s="38"/>
      <c r="G900" s="105"/>
      <c r="H900" s="40"/>
      <c r="I900" s="38"/>
    </row>
    <row r="901" spans="1:9">
      <c r="A901" s="8" t="str">
        <f>IF(OR(B901="",C901=""),"",IFERROR(MATCH(B901,'MASTER PRODUK'!$B$5:$B$204,0)*1000+C901,""))</f>
        <v/>
      </c>
      <c r="B901" s="38"/>
      <c r="C901" s="38"/>
      <c r="D901" s="38"/>
      <c r="E901" s="38"/>
      <c r="F901" s="38"/>
      <c r="G901" s="105"/>
      <c r="H901" s="40"/>
      <c r="I901" s="38"/>
    </row>
    <row r="902" spans="1:9">
      <c r="A902" s="8" t="str">
        <f>IF(OR(B902="",C902=""),"",IFERROR(MATCH(B902,'MASTER PRODUK'!$B$5:$B$204,0)*1000+C902,""))</f>
        <v/>
      </c>
      <c r="B902" s="38"/>
      <c r="C902" s="38"/>
      <c r="D902" s="38"/>
      <c r="E902" s="38"/>
      <c r="F902" s="38"/>
      <c r="G902" s="105"/>
      <c r="H902" s="40"/>
      <c r="I902" s="38"/>
    </row>
    <row r="903" spans="1:9">
      <c r="A903" s="8" t="str">
        <f>IF(OR(B903="",C903=""),"",IFERROR(MATCH(B903,'MASTER PRODUK'!$B$5:$B$204,0)*1000+C903,""))</f>
        <v/>
      </c>
      <c r="B903" s="38"/>
      <c r="C903" s="38"/>
      <c r="D903" s="38"/>
      <c r="E903" s="38"/>
      <c r="F903" s="38"/>
      <c r="G903" s="105"/>
      <c r="H903" s="40"/>
      <c r="I903" s="38"/>
    </row>
    <row r="904" spans="1:9">
      <c r="A904" s="8" t="str">
        <f>IF(OR(B904="",C904=""),"",IFERROR(MATCH(B904,'MASTER PRODUK'!$B$5:$B$204,0)*1000+C904,""))</f>
        <v/>
      </c>
      <c r="B904" s="38"/>
      <c r="C904" s="38"/>
      <c r="D904" s="38"/>
      <c r="E904" s="38"/>
      <c r="F904" s="38"/>
      <c r="G904" s="105"/>
      <c r="H904" s="40"/>
      <c r="I904" s="38"/>
    </row>
    <row r="905" spans="1:9">
      <c r="A905" s="8" t="str">
        <f>IF(OR(B905="",C905=""),"",IFERROR(MATCH(B905,'MASTER PRODUK'!$B$5:$B$204,0)*1000+C905,""))</f>
        <v/>
      </c>
      <c r="B905" s="38"/>
      <c r="C905" s="38"/>
      <c r="D905" s="38"/>
      <c r="E905" s="38"/>
      <c r="F905" s="38"/>
      <c r="G905" s="105"/>
      <c r="H905" s="40"/>
      <c r="I905" s="38"/>
    </row>
    <row r="906" spans="1:9">
      <c r="A906" s="8" t="str">
        <f>IF(OR(B906="",C906=""),"",IFERROR(MATCH(B906,'MASTER PRODUK'!$B$5:$B$204,0)*1000+C906,""))</f>
        <v/>
      </c>
      <c r="B906" s="38"/>
      <c r="C906" s="38"/>
      <c r="D906" s="38"/>
      <c r="E906" s="38"/>
      <c r="F906" s="38"/>
      <c r="G906" s="105"/>
      <c r="H906" s="40"/>
      <c r="I906" s="38"/>
    </row>
    <row r="907" spans="1:9">
      <c r="A907" s="8" t="str">
        <f>IF(OR(B907="",C907=""),"",IFERROR(MATCH(B907,'MASTER PRODUK'!$B$5:$B$204,0)*1000+C907,""))</f>
        <v/>
      </c>
      <c r="B907" s="38"/>
      <c r="C907" s="38"/>
      <c r="D907" s="38"/>
      <c r="E907" s="38"/>
      <c r="F907" s="38"/>
      <c r="G907" s="105"/>
      <c r="H907" s="40"/>
      <c r="I907" s="38"/>
    </row>
    <row r="908" spans="1:9">
      <c r="A908" s="8" t="str">
        <f>IF(OR(B908="",C908=""),"",IFERROR(MATCH(B908,'MASTER PRODUK'!$B$5:$B$204,0)*1000+C908,""))</f>
        <v/>
      </c>
      <c r="B908" s="38"/>
      <c r="C908" s="38"/>
      <c r="D908" s="38"/>
      <c r="E908" s="38"/>
      <c r="F908" s="38"/>
      <c r="G908" s="105"/>
      <c r="H908" s="40"/>
      <c r="I908" s="38"/>
    </row>
    <row r="909" spans="1:9">
      <c r="A909" s="8" t="str">
        <f>IF(OR(B909="",C909=""),"",IFERROR(MATCH(B909,'MASTER PRODUK'!$B$5:$B$204,0)*1000+C909,""))</f>
        <v/>
      </c>
      <c r="B909" s="38"/>
      <c r="C909" s="38"/>
      <c r="D909" s="38"/>
      <c r="E909" s="38"/>
      <c r="F909" s="38"/>
      <c r="G909" s="105"/>
      <c r="H909" s="40"/>
      <c r="I909" s="38"/>
    </row>
    <row r="910" spans="1:9">
      <c r="A910" s="8" t="str">
        <f>IF(OR(B910="",C910=""),"",IFERROR(MATCH(B910,'MASTER PRODUK'!$B$5:$B$204,0)*1000+C910,""))</f>
        <v/>
      </c>
      <c r="B910" s="38"/>
      <c r="C910" s="38"/>
      <c r="D910" s="38"/>
      <c r="E910" s="38"/>
      <c r="F910" s="38"/>
      <c r="G910" s="105"/>
      <c r="H910" s="40"/>
      <c r="I910" s="38"/>
    </row>
    <row r="911" spans="1:9">
      <c r="A911" s="8" t="str">
        <f>IF(OR(B911="",C911=""),"",IFERROR(MATCH(B911,'MASTER PRODUK'!$B$5:$B$204,0)*1000+C911,""))</f>
        <v/>
      </c>
      <c r="B911" s="38"/>
      <c r="C911" s="38"/>
      <c r="D911" s="38"/>
      <c r="E911" s="38"/>
      <c r="F911" s="38"/>
      <c r="G911" s="105"/>
      <c r="H911" s="40"/>
      <c r="I911" s="38"/>
    </row>
    <row r="912" spans="1:9">
      <c r="A912" s="8" t="str">
        <f>IF(OR(B912="",C912=""),"",IFERROR(MATCH(B912,'MASTER PRODUK'!$B$5:$B$204,0)*1000+C912,""))</f>
        <v/>
      </c>
      <c r="B912" s="38"/>
      <c r="C912" s="38"/>
      <c r="D912" s="38"/>
      <c r="E912" s="38"/>
      <c r="F912" s="38"/>
      <c r="G912" s="105"/>
      <c r="H912" s="40"/>
      <c r="I912" s="38"/>
    </row>
    <row r="913" spans="1:9">
      <c r="A913" s="8" t="str">
        <f>IF(OR(B913="",C913=""),"",IFERROR(MATCH(B913,'MASTER PRODUK'!$B$5:$B$204,0)*1000+C913,""))</f>
        <v/>
      </c>
      <c r="B913" s="38"/>
      <c r="C913" s="38"/>
      <c r="D913" s="38"/>
      <c r="E913" s="38"/>
      <c r="F913" s="38"/>
      <c r="G913" s="105"/>
      <c r="H913" s="40"/>
      <c r="I913" s="38"/>
    </row>
    <row r="914" spans="1:9">
      <c r="A914" s="8" t="str">
        <f>IF(OR(B914="",C914=""),"",IFERROR(MATCH(B914,'MASTER PRODUK'!$B$5:$B$204,0)*1000+C914,""))</f>
        <v/>
      </c>
      <c r="B914" s="38"/>
      <c r="C914" s="38"/>
      <c r="D914" s="38"/>
      <c r="E914" s="38"/>
      <c r="F914" s="38"/>
      <c r="G914" s="105"/>
      <c r="H914" s="40"/>
      <c r="I914" s="38"/>
    </row>
    <row r="915" spans="1:9">
      <c r="A915" s="8" t="str">
        <f>IF(OR(B915="",C915=""),"",IFERROR(MATCH(B915,'MASTER PRODUK'!$B$5:$B$204,0)*1000+C915,""))</f>
        <v/>
      </c>
      <c r="B915" s="38"/>
      <c r="C915" s="38"/>
      <c r="D915" s="38"/>
      <c r="E915" s="38"/>
      <c r="F915" s="38"/>
      <c r="G915" s="105"/>
      <c r="H915" s="40"/>
      <c r="I915" s="38"/>
    </row>
    <row r="916" spans="1:9">
      <c r="A916" s="8" t="str">
        <f>IF(OR(B916="",C916=""),"",IFERROR(MATCH(B916,'MASTER PRODUK'!$B$5:$B$204,0)*1000+C916,""))</f>
        <v/>
      </c>
      <c r="B916" s="38"/>
      <c r="C916" s="38"/>
      <c r="D916" s="38"/>
      <c r="E916" s="38"/>
      <c r="F916" s="38"/>
      <c r="G916" s="105"/>
      <c r="H916" s="40"/>
      <c r="I916" s="38"/>
    </row>
    <row r="917" spans="1:9">
      <c r="A917" s="8" t="str">
        <f>IF(OR(B917="",C917=""),"",IFERROR(MATCH(B917,'MASTER PRODUK'!$B$5:$B$204,0)*1000+C917,""))</f>
        <v/>
      </c>
      <c r="B917" s="38"/>
      <c r="C917" s="38"/>
      <c r="D917" s="38"/>
      <c r="E917" s="38"/>
      <c r="F917" s="38"/>
      <c r="G917" s="105"/>
      <c r="H917" s="40"/>
      <c r="I917" s="38"/>
    </row>
    <row r="918" spans="1:9">
      <c r="A918" s="8" t="str">
        <f>IF(OR(B918="",C918=""),"",IFERROR(MATCH(B918,'MASTER PRODUK'!$B$5:$B$204,0)*1000+C918,""))</f>
        <v/>
      </c>
      <c r="B918" s="38"/>
      <c r="C918" s="38"/>
      <c r="D918" s="38"/>
      <c r="E918" s="38"/>
      <c r="F918" s="38"/>
      <c r="G918" s="105"/>
      <c r="H918" s="40"/>
      <c r="I918" s="38"/>
    </row>
    <row r="919" spans="1:9">
      <c r="A919" s="8" t="str">
        <f>IF(OR(B919="",C919=""),"",IFERROR(MATCH(B919,'MASTER PRODUK'!$B$5:$B$204,0)*1000+C919,""))</f>
        <v/>
      </c>
      <c r="B919" s="38"/>
      <c r="C919" s="38"/>
      <c r="D919" s="38"/>
      <c r="E919" s="38"/>
      <c r="F919" s="38"/>
      <c r="G919" s="105"/>
      <c r="H919" s="40"/>
      <c r="I919" s="38"/>
    </row>
    <row r="920" spans="1:9">
      <c r="A920" s="8" t="str">
        <f>IF(OR(B920="",C920=""),"",IFERROR(MATCH(B920,'MASTER PRODUK'!$B$5:$B$204,0)*1000+C920,""))</f>
        <v/>
      </c>
      <c r="B920" s="38"/>
      <c r="C920" s="38"/>
      <c r="D920" s="38"/>
      <c r="E920" s="38"/>
      <c r="F920" s="38"/>
      <c r="G920" s="105"/>
      <c r="H920" s="40"/>
      <c r="I920" s="38"/>
    </row>
    <row r="921" spans="1:9">
      <c r="A921" s="8" t="str">
        <f>IF(OR(B921="",C921=""),"",IFERROR(MATCH(B921,'MASTER PRODUK'!$B$5:$B$204,0)*1000+C921,""))</f>
        <v/>
      </c>
      <c r="B921" s="38"/>
      <c r="C921" s="38"/>
      <c r="D921" s="38"/>
      <c r="E921" s="38"/>
      <c r="F921" s="38"/>
      <c r="G921" s="105"/>
      <c r="H921" s="40"/>
      <c r="I921" s="38"/>
    </row>
    <row r="922" spans="1:9">
      <c r="A922" s="8" t="str">
        <f>IF(OR(B922="",C922=""),"",IFERROR(MATCH(B922,'MASTER PRODUK'!$B$5:$B$204,0)*1000+C922,""))</f>
        <v/>
      </c>
      <c r="B922" s="38"/>
      <c r="C922" s="38"/>
      <c r="D922" s="38"/>
      <c r="E922" s="38"/>
      <c r="F922" s="38"/>
      <c r="G922" s="105"/>
      <c r="H922" s="40"/>
      <c r="I922" s="38"/>
    </row>
    <row r="923" spans="1:9">
      <c r="A923" s="8" t="str">
        <f>IF(OR(B923="",C923=""),"",IFERROR(MATCH(B923,'MASTER PRODUK'!$B$5:$B$204,0)*1000+C923,""))</f>
        <v/>
      </c>
      <c r="B923" s="38"/>
      <c r="C923" s="38"/>
      <c r="D923" s="38"/>
      <c r="E923" s="38"/>
      <c r="F923" s="38"/>
      <c r="G923" s="105"/>
      <c r="H923" s="40"/>
      <c r="I923" s="38"/>
    </row>
    <row r="924" spans="1:9">
      <c r="A924" s="8" t="str">
        <f>IF(OR(B924="",C924=""),"",IFERROR(MATCH(B924,'MASTER PRODUK'!$B$5:$B$204,0)*1000+C924,""))</f>
        <v/>
      </c>
      <c r="B924" s="38"/>
      <c r="C924" s="38"/>
      <c r="D924" s="38"/>
      <c r="E924" s="38"/>
      <c r="F924" s="38"/>
      <c r="G924" s="105"/>
      <c r="H924" s="40"/>
      <c r="I924" s="38"/>
    </row>
    <row r="925" spans="1:9">
      <c r="A925" s="8" t="str">
        <f>IF(OR(B925="",C925=""),"",IFERROR(MATCH(B925,'MASTER PRODUK'!$B$5:$B$204,0)*1000+C925,""))</f>
        <v/>
      </c>
      <c r="B925" s="38"/>
      <c r="C925" s="38"/>
      <c r="D925" s="38"/>
      <c r="E925" s="38"/>
      <c r="F925" s="38"/>
      <c r="G925" s="105"/>
      <c r="H925" s="40"/>
      <c r="I925" s="38"/>
    </row>
    <row r="926" spans="1:9">
      <c r="A926" s="8" t="str">
        <f>IF(OR(B926="",C926=""),"",IFERROR(MATCH(B926,'MASTER PRODUK'!$B$5:$B$204,0)*1000+C926,""))</f>
        <v/>
      </c>
      <c r="B926" s="38"/>
      <c r="C926" s="38"/>
      <c r="D926" s="38"/>
      <c r="E926" s="38"/>
      <c r="F926" s="38"/>
      <c r="G926" s="105"/>
      <c r="H926" s="40"/>
      <c r="I926" s="38"/>
    </row>
    <row r="927" spans="1:9">
      <c r="A927" s="8" t="str">
        <f>IF(OR(B927="",C927=""),"",IFERROR(MATCH(B927,'MASTER PRODUK'!$B$5:$B$204,0)*1000+C927,""))</f>
        <v/>
      </c>
      <c r="B927" s="38"/>
      <c r="C927" s="38"/>
      <c r="D927" s="38"/>
      <c r="E927" s="38"/>
      <c r="F927" s="38"/>
      <c r="G927" s="105"/>
      <c r="H927" s="40"/>
      <c r="I927" s="38"/>
    </row>
    <row r="928" spans="1:9">
      <c r="A928" s="8" t="str">
        <f>IF(OR(B928="",C928=""),"",IFERROR(MATCH(B928,'MASTER PRODUK'!$B$5:$B$204,0)*1000+C928,""))</f>
        <v/>
      </c>
      <c r="B928" s="38"/>
      <c r="C928" s="38"/>
      <c r="D928" s="38"/>
      <c r="E928" s="38"/>
      <c r="F928" s="38"/>
      <c r="G928" s="105"/>
      <c r="H928" s="40"/>
      <c r="I928" s="38"/>
    </row>
    <row r="929" spans="1:9">
      <c r="A929" s="8" t="str">
        <f>IF(OR(B929="",C929=""),"",IFERROR(MATCH(B929,'MASTER PRODUK'!$B$5:$B$204,0)*1000+C929,""))</f>
        <v/>
      </c>
      <c r="B929" s="38"/>
      <c r="C929" s="38"/>
      <c r="D929" s="38"/>
      <c r="E929" s="38"/>
      <c r="F929" s="38"/>
      <c r="G929" s="105"/>
      <c r="H929" s="40"/>
      <c r="I929" s="38"/>
    </row>
    <row r="930" spans="1:9">
      <c r="A930" s="8" t="str">
        <f>IF(OR(B930="",C930=""),"",IFERROR(MATCH(B930,'MASTER PRODUK'!$B$5:$B$204,0)*1000+C930,""))</f>
        <v/>
      </c>
      <c r="B930" s="38"/>
      <c r="C930" s="38"/>
      <c r="D930" s="38"/>
      <c r="E930" s="38"/>
      <c r="F930" s="38"/>
      <c r="G930" s="105"/>
      <c r="H930" s="40"/>
      <c r="I930" s="38"/>
    </row>
    <row r="931" spans="1:9">
      <c r="A931" s="8" t="str">
        <f>IF(OR(B931="",C931=""),"",IFERROR(MATCH(B931,'MASTER PRODUK'!$B$5:$B$204,0)*1000+C931,""))</f>
        <v/>
      </c>
      <c r="B931" s="38"/>
      <c r="C931" s="38"/>
      <c r="D931" s="38"/>
      <c r="E931" s="38"/>
      <c r="F931" s="38"/>
      <c r="G931" s="105"/>
      <c r="H931" s="40"/>
      <c r="I931" s="38"/>
    </row>
    <row r="932" spans="1:9">
      <c r="A932" s="8" t="str">
        <f>IF(OR(B932="",C932=""),"",IFERROR(MATCH(B932,'MASTER PRODUK'!$B$5:$B$204,0)*1000+C932,""))</f>
        <v/>
      </c>
      <c r="B932" s="38"/>
      <c r="C932" s="38"/>
      <c r="D932" s="38"/>
      <c r="E932" s="38"/>
      <c r="F932" s="38"/>
      <c r="G932" s="105"/>
      <c r="H932" s="40"/>
      <c r="I932" s="38"/>
    </row>
    <row r="933" spans="1:9">
      <c r="A933" s="8" t="str">
        <f>IF(OR(B933="",C933=""),"",IFERROR(MATCH(B933,'MASTER PRODUK'!$B$5:$B$204,0)*1000+C933,""))</f>
        <v/>
      </c>
      <c r="B933" s="38"/>
      <c r="C933" s="38"/>
      <c r="D933" s="38"/>
      <c r="E933" s="38"/>
      <c r="F933" s="38"/>
      <c r="G933" s="105"/>
      <c r="H933" s="40"/>
      <c r="I933" s="38"/>
    </row>
    <row r="934" spans="1:9">
      <c r="A934" s="8" t="str">
        <f>IF(OR(B934="",C934=""),"",IFERROR(MATCH(B934,'MASTER PRODUK'!$B$5:$B$204,0)*1000+C934,""))</f>
        <v/>
      </c>
      <c r="B934" s="38"/>
      <c r="C934" s="38"/>
      <c r="D934" s="38"/>
      <c r="E934" s="38"/>
      <c r="F934" s="38"/>
      <c r="G934" s="105"/>
      <c r="H934" s="40"/>
      <c r="I934" s="38"/>
    </row>
    <row r="935" spans="1:9">
      <c r="A935" s="8" t="str">
        <f>IF(OR(B935="",C935=""),"",IFERROR(MATCH(B935,'MASTER PRODUK'!$B$5:$B$204,0)*1000+C935,""))</f>
        <v/>
      </c>
      <c r="B935" s="38"/>
      <c r="C935" s="38"/>
      <c r="D935" s="38"/>
      <c r="E935" s="38"/>
      <c r="F935" s="38"/>
      <c r="G935" s="105"/>
      <c r="H935" s="40"/>
      <c r="I935" s="38"/>
    </row>
    <row r="936" spans="1:9">
      <c r="A936" s="8" t="str">
        <f>IF(OR(B936="",C936=""),"",IFERROR(MATCH(B936,'MASTER PRODUK'!$B$5:$B$204,0)*1000+C936,""))</f>
        <v/>
      </c>
      <c r="B936" s="38"/>
      <c r="C936" s="38"/>
      <c r="D936" s="38"/>
      <c r="E936" s="38"/>
      <c r="F936" s="38"/>
      <c r="G936" s="105"/>
      <c r="H936" s="40"/>
      <c r="I936" s="38"/>
    </row>
    <row r="937" spans="1:9">
      <c r="A937" s="8" t="str">
        <f>IF(OR(B937="",C937=""),"",IFERROR(MATCH(B937,'MASTER PRODUK'!$B$5:$B$204,0)*1000+C937,""))</f>
        <v/>
      </c>
      <c r="B937" s="38"/>
      <c r="C937" s="38"/>
      <c r="D937" s="38"/>
      <c r="E937" s="38"/>
      <c r="F937" s="38"/>
      <c r="G937" s="105"/>
      <c r="H937" s="40"/>
      <c r="I937" s="38"/>
    </row>
    <row r="938" spans="1:9">
      <c r="A938" s="8" t="str">
        <f>IF(OR(B938="",C938=""),"",IFERROR(MATCH(B938,'MASTER PRODUK'!$B$5:$B$204,0)*1000+C938,""))</f>
        <v/>
      </c>
      <c r="B938" s="38"/>
      <c r="C938" s="38"/>
      <c r="D938" s="38"/>
      <c r="E938" s="38"/>
      <c r="F938" s="38"/>
      <c r="G938" s="105"/>
      <c r="H938" s="40"/>
      <c r="I938" s="38"/>
    </row>
    <row r="939" spans="1:9">
      <c r="A939" s="8" t="str">
        <f>IF(OR(B939="",C939=""),"",IFERROR(MATCH(B939,'MASTER PRODUK'!$B$5:$B$204,0)*1000+C939,""))</f>
        <v/>
      </c>
      <c r="B939" s="38"/>
      <c r="C939" s="38"/>
      <c r="D939" s="38"/>
      <c r="E939" s="38"/>
      <c r="F939" s="38"/>
      <c r="G939" s="105"/>
      <c r="H939" s="40"/>
      <c r="I939" s="38"/>
    </row>
    <row r="940" spans="1:9">
      <c r="A940" s="8" t="str">
        <f>IF(OR(B940="",C940=""),"",IFERROR(MATCH(B940,'MASTER PRODUK'!$B$5:$B$204,0)*1000+C940,""))</f>
        <v/>
      </c>
      <c r="B940" s="38"/>
      <c r="C940" s="38"/>
      <c r="D940" s="38"/>
      <c r="E940" s="38"/>
      <c r="F940" s="38"/>
      <c r="G940" s="105"/>
      <c r="H940" s="40"/>
      <c r="I940" s="38"/>
    </row>
    <row r="941" spans="1:9">
      <c r="A941" s="8" t="str">
        <f>IF(OR(B941="",C941=""),"",IFERROR(MATCH(B941,'MASTER PRODUK'!$B$5:$B$204,0)*1000+C941,""))</f>
        <v/>
      </c>
      <c r="B941" s="38"/>
      <c r="C941" s="38"/>
      <c r="D941" s="38"/>
      <c r="E941" s="38"/>
      <c r="F941" s="38"/>
      <c r="G941" s="105"/>
      <c r="H941" s="40"/>
      <c r="I941" s="38"/>
    </row>
    <row r="942" spans="1:9">
      <c r="A942" s="8" t="str">
        <f>IF(OR(B942="",C942=""),"",IFERROR(MATCH(B942,'MASTER PRODUK'!$B$5:$B$204,0)*1000+C942,""))</f>
        <v/>
      </c>
      <c r="B942" s="38"/>
      <c r="C942" s="38"/>
      <c r="D942" s="38"/>
      <c r="E942" s="38"/>
      <c r="F942" s="38"/>
      <c r="G942" s="105"/>
      <c r="H942" s="40"/>
      <c r="I942" s="38"/>
    </row>
    <row r="943" spans="1:9">
      <c r="A943" s="8" t="str">
        <f>IF(OR(B943="",C943=""),"",IFERROR(MATCH(B943,'MASTER PRODUK'!$B$5:$B$204,0)*1000+C943,""))</f>
        <v/>
      </c>
      <c r="B943" s="38"/>
      <c r="C943" s="38"/>
      <c r="D943" s="38"/>
      <c r="E943" s="38"/>
      <c r="F943" s="38"/>
      <c r="G943" s="105"/>
      <c r="H943" s="40"/>
      <c r="I943" s="38"/>
    </row>
    <row r="944" spans="1:9">
      <c r="A944" s="8" t="str">
        <f>IF(OR(B944="",C944=""),"",IFERROR(MATCH(B944,'MASTER PRODUK'!$B$5:$B$204,0)*1000+C944,""))</f>
        <v/>
      </c>
      <c r="B944" s="38"/>
      <c r="C944" s="38"/>
      <c r="D944" s="38"/>
      <c r="E944" s="38"/>
      <c r="F944" s="38"/>
      <c r="G944" s="105"/>
      <c r="H944" s="40"/>
      <c r="I944" s="38"/>
    </row>
    <row r="945" spans="1:9">
      <c r="A945" s="8" t="str">
        <f>IF(OR(B945="",C945=""),"",IFERROR(MATCH(B945,'MASTER PRODUK'!$B$5:$B$204,0)*1000+C945,""))</f>
        <v/>
      </c>
      <c r="B945" s="38"/>
      <c r="C945" s="38"/>
      <c r="D945" s="38"/>
      <c r="E945" s="38"/>
      <c r="F945" s="38"/>
      <c r="G945" s="105"/>
      <c r="H945" s="40"/>
      <c r="I945" s="38"/>
    </row>
    <row r="946" spans="1:9">
      <c r="A946" s="8" t="str">
        <f>IF(OR(B946="",C946=""),"",IFERROR(MATCH(B946,'MASTER PRODUK'!$B$5:$B$204,0)*1000+C946,""))</f>
        <v/>
      </c>
      <c r="B946" s="38"/>
      <c r="C946" s="38"/>
      <c r="D946" s="38"/>
      <c r="E946" s="38"/>
      <c r="F946" s="38"/>
      <c r="G946" s="105"/>
      <c r="H946" s="40"/>
      <c r="I946" s="38"/>
    </row>
    <row r="947" spans="1:9">
      <c r="A947" s="8" t="str">
        <f>IF(OR(B947="",C947=""),"",IFERROR(MATCH(B947,'MASTER PRODUK'!$B$5:$B$204,0)*1000+C947,""))</f>
        <v/>
      </c>
      <c r="B947" s="38"/>
      <c r="C947" s="38"/>
      <c r="D947" s="38"/>
      <c r="E947" s="38"/>
      <c r="F947" s="38"/>
      <c r="G947" s="105"/>
      <c r="H947" s="40"/>
      <c r="I947" s="38"/>
    </row>
    <row r="948" spans="1:9">
      <c r="A948" s="8" t="str">
        <f>IF(OR(B948="",C948=""),"",IFERROR(MATCH(B948,'MASTER PRODUK'!$B$5:$B$204,0)*1000+C948,""))</f>
        <v/>
      </c>
      <c r="B948" s="38"/>
      <c r="C948" s="38"/>
      <c r="D948" s="38"/>
      <c r="E948" s="38"/>
      <c r="F948" s="38"/>
      <c r="G948" s="105"/>
      <c r="H948" s="40"/>
      <c r="I948" s="38"/>
    </row>
    <row r="949" spans="1:9">
      <c r="A949" s="8" t="str">
        <f>IF(OR(B949="",C949=""),"",IFERROR(MATCH(B949,'MASTER PRODUK'!$B$5:$B$204,0)*1000+C949,""))</f>
        <v/>
      </c>
      <c r="B949" s="38"/>
      <c r="C949" s="38"/>
      <c r="D949" s="38"/>
      <c r="E949" s="38"/>
      <c r="F949" s="38"/>
      <c r="G949" s="105"/>
      <c r="H949" s="40"/>
      <c r="I949" s="38"/>
    </row>
    <row r="950" spans="1:9">
      <c r="A950" s="8" t="str">
        <f>IF(OR(B950="",C950=""),"",IFERROR(MATCH(B950,'MASTER PRODUK'!$B$5:$B$204,0)*1000+C950,""))</f>
        <v/>
      </c>
      <c r="B950" s="38"/>
      <c r="C950" s="38"/>
      <c r="D950" s="38"/>
      <c r="E950" s="38"/>
      <c r="F950" s="38"/>
      <c r="G950" s="105"/>
      <c r="H950" s="40"/>
      <c r="I950" s="38"/>
    </row>
    <row r="951" spans="1:9">
      <c r="A951" s="8" t="str">
        <f>IF(OR(B951="",C951=""),"",IFERROR(MATCH(B951,'MASTER PRODUK'!$B$5:$B$204,0)*1000+C951,""))</f>
        <v/>
      </c>
      <c r="B951" s="38"/>
      <c r="C951" s="38"/>
      <c r="D951" s="38"/>
      <c r="E951" s="38"/>
      <c r="F951" s="38"/>
      <c r="G951" s="105"/>
      <c r="H951" s="40"/>
      <c r="I951" s="38"/>
    </row>
    <row r="952" spans="1:9">
      <c r="A952" s="8" t="str">
        <f>IF(OR(B952="",C952=""),"",IFERROR(MATCH(B952,'MASTER PRODUK'!$B$5:$B$204,0)*1000+C952,""))</f>
        <v/>
      </c>
      <c r="B952" s="38"/>
      <c r="C952" s="38"/>
      <c r="D952" s="38"/>
      <c r="E952" s="38"/>
      <c r="F952" s="38"/>
      <c r="G952" s="105"/>
      <c r="H952" s="40"/>
      <c r="I952" s="38"/>
    </row>
    <row r="953" spans="1:9">
      <c r="A953" s="8" t="str">
        <f>IF(OR(B953="",C953=""),"",IFERROR(MATCH(B953,'MASTER PRODUK'!$B$5:$B$204,0)*1000+C953,""))</f>
        <v/>
      </c>
      <c r="B953" s="38"/>
      <c r="C953" s="38"/>
      <c r="D953" s="38"/>
      <c r="E953" s="38"/>
      <c r="F953" s="38"/>
      <c r="G953" s="105"/>
      <c r="H953" s="40"/>
      <c r="I953" s="38"/>
    </row>
    <row r="954" spans="1:9">
      <c r="A954" s="8" t="str">
        <f>IF(OR(B954="",C954=""),"",IFERROR(MATCH(B954,'MASTER PRODUK'!$B$5:$B$204,0)*1000+C954,""))</f>
        <v/>
      </c>
      <c r="B954" s="38"/>
      <c r="C954" s="38"/>
      <c r="D954" s="38"/>
      <c r="E954" s="38"/>
      <c r="F954" s="38"/>
      <c r="G954" s="105"/>
      <c r="H954" s="40"/>
      <c r="I954" s="38"/>
    </row>
    <row r="955" spans="1:9">
      <c r="A955" s="8" t="str">
        <f>IF(OR(B955="",C955=""),"",IFERROR(MATCH(B955,'MASTER PRODUK'!$B$5:$B$204,0)*1000+C955,""))</f>
        <v/>
      </c>
      <c r="B955" s="38"/>
      <c r="C955" s="38"/>
      <c r="D955" s="38"/>
      <c r="E955" s="38"/>
      <c r="F955" s="38"/>
      <c r="G955" s="105"/>
      <c r="H955" s="40"/>
      <c r="I955" s="38"/>
    </row>
    <row r="956" spans="1:9">
      <c r="A956" s="8" t="str">
        <f>IF(OR(B956="",C956=""),"",IFERROR(MATCH(B956,'MASTER PRODUK'!$B$5:$B$204,0)*1000+C956,""))</f>
        <v/>
      </c>
      <c r="B956" s="38"/>
      <c r="C956" s="38"/>
      <c r="D956" s="38"/>
      <c r="E956" s="38"/>
      <c r="F956" s="38"/>
      <c r="G956" s="105"/>
      <c r="H956" s="40"/>
      <c r="I956" s="38"/>
    </row>
    <row r="957" spans="1:9">
      <c r="A957" s="8" t="str">
        <f>IF(OR(B957="",C957=""),"",IFERROR(MATCH(B957,'MASTER PRODUK'!$B$5:$B$204,0)*1000+C957,""))</f>
        <v/>
      </c>
      <c r="B957" s="38"/>
      <c r="C957" s="38"/>
      <c r="D957" s="38"/>
      <c r="E957" s="38"/>
      <c r="F957" s="38"/>
      <c r="G957" s="105"/>
      <c r="H957" s="40"/>
      <c r="I957" s="38"/>
    </row>
    <row r="958" spans="1:9">
      <c r="A958" s="8" t="str">
        <f>IF(OR(B958="",C958=""),"",IFERROR(MATCH(B958,'MASTER PRODUK'!$B$5:$B$204,0)*1000+C958,""))</f>
        <v/>
      </c>
      <c r="B958" s="38"/>
      <c r="C958" s="38"/>
      <c r="D958" s="38"/>
      <c r="E958" s="38"/>
      <c r="F958" s="38"/>
      <c r="G958" s="105"/>
      <c r="H958" s="40"/>
      <c r="I958" s="38"/>
    </row>
    <row r="959" spans="1:9">
      <c r="A959" s="8" t="str">
        <f>IF(OR(B959="",C959=""),"",IFERROR(MATCH(B959,'MASTER PRODUK'!$B$5:$B$204,0)*1000+C959,""))</f>
        <v/>
      </c>
      <c r="B959" s="38"/>
      <c r="C959" s="38"/>
      <c r="D959" s="38"/>
      <c r="E959" s="38"/>
      <c r="F959" s="38"/>
      <c r="G959" s="105"/>
      <c r="H959" s="40"/>
      <c r="I959" s="38"/>
    </row>
    <row r="960" spans="1:9">
      <c r="A960" s="8" t="str">
        <f>IF(OR(B960="",C960=""),"",IFERROR(MATCH(B960,'MASTER PRODUK'!$B$5:$B$204,0)*1000+C960,""))</f>
        <v/>
      </c>
      <c r="B960" s="38"/>
      <c r="C960" s="38"/>
      <c r="D960" s="38"/>
      <c r="E960" s="38"/>
      <c r="F960" s="38"/>
      <c r="G960" s="105"/>
      <c r="H960" s="40"/>
      <c r="I960" s="38"/>
    </row>
    <row r="961" spans="1:9">
      <c r="A961" s="8" t="str">
        <f>IF(OR(B961="",C961=""),"",IFERROR(MATCH(B961,'MASTER PRODUK'!$B$5:$B$204,0)*1000+C961,""))</f>
        <v/>
      </c>
      <c r="B961" s="38"/>
      <c r="C961" s="38"/>
      <c r="D961" s="38"/>
      <c r="E961" s="38"/>
      <c r="F961" s="38"/>
      <c r="G961" s="105"/>
      <c r="H961" s="40"/>
      <c r="I961" s="38"/>
    </row>
    <row r="962" spans="1:9">
      <c r="A962" s="8" t="str">
        <f>IF(OR(B962="",C962=""),"",IFERROR(MATCH(B962,'MASTER PRODUK'!$B$5:$B$204,0)*1000+C962,""))</f>
        <v/>
      </c>
      <c r="B962" s="38"/>
      <c r="C962" s="38"/>
      <c r="D962" s="38"/>
      <c r="E962" s="38"/>
      <c r="F962" s="38"/>
      <c r="G962" s="105"/>
      <c r="H962" s="40"/>
      <c r="I962" s="38"/>
    </row>
    <row r="963" spans="1:9">
      <c r="A963" s="8" t="str">
        <f>IF(OR(B963="",C963=""),"",IFERROR(MATCH(B963,'MASTER PRODUK'!$B$5:$B$204,0)*1000+C963,""))</f>
        <v/>
      </c>
      <c r="B963" s="38"/>
      <c r="C963" s="38"/>
      <c r="D963" s="38"/>
      <c r="E963" s="38"/>
      <c r="F963" s="38"/>
      <c r="G963" s="105"/>
      <c r="H963" s="40"/>
      <c r="I963" s="38"/>
    </row>
    <row r="964" spans="1:9">
      <c r="A964" s="8" t="str">
        <f>IF(OR(B964="",C964=""),"",IFERROR(MATCH(B964,'MASTER PRODUK'!$B$5:$B$204,0)*1000+C964,""))</f>
        <v/>
      </c>
      <c r="B964" s="38"/>
      <c r="C964" s="38"/>
      <c r="D964" s="38"/>
      <c r="E964" s="38"/>
      <c r="F964" s="38"/>
      <c r="G964" s="105"/>
      <c r="H964" s="40"/>
      <c r="I964" s="38"/>
    </row>
    <row r="965" spans="1:9">
      <c r="A965" s="8" t="str">
        <f>IF(OR(B965="",C965=""),"",IFERROR(MATCH(B965,'MASTER PRODUK'!$B$5:$B$204,0)*1000+C965,""))</f>
        <v/>
      </c>
      <c r="B965" s="38"/>
      <c r="C965" s="38"/>
      <c r="D965" s="38"/>
      <c r="E965" s="38"/>
      <c r="F965" s="38"/>
      <c r="G965" s="105"/>
      <c r="H965" s="40"/>
      <c r="I965" s="38"/>
    </row>
    <row r="966" spans="1:9">
      <c r="A966" s="8" t="str">
        <f>IF(OR(B966="",C966=""),"",IFERROR(MATCH(B966,'MASTER PRODUK'!$B$5:$B$204,0)*1000+C966,""))</f>
        <v/>
      </c>
      <c r="B966" s="38"/>
      <c r="C966" s="38"/>
      <c r="D966" s="38"/>
      <c r="E966" s="38"/>
      <c r="F966" s="38"/>
      <c r="G966" s="105"/>
      <c r="H966" s="40"/>
      <c r="I966" s="38"/>
    </row>
    <row r="967" spans="1:9">
      <c r="A967" s="8" t="str">
        <f>IF(OR(B967="",C967=""),"",IFERROR(MATCH(B967,'MASTER PRODUK'!$B$5:$B$204,0)*1000+C967,""))</f>
        <v/>
      </c>
      <c r="B967" s="38"/>
      <c r="C967" s="38"/>
      <c r="D967" s="38"/>
      <c r="E967" s="38"/>
      <c r="F967" s="38"/>
      <c r="G967" s="105"/>
      <c r="H967" s="40"/>
      <c r="I967" s="38"/>
    </row>
    <row r="968" spans="1:9">
      <c r="A968" s="8" t="str">
        <f>IF(OR(B968="",C968=""),"",IFERROR(MATCH(B968,'MASTER PRODUK'!$B$5:$B$204,0)*1000+C968,""))</f>
        <v/>
      </c>
      <c r="B968" s="38"/>
      <c r="C968" s="38"/>
      <c r="D968" s="38"/>
      <c r="E968" s="38"/>
      <c r="F968" s="38"/>
      <c r="G968" s="105"/>
      <c r="H968" s="40"/>
      <c r="I968" s="38"/>
    </row>
    <row r="969" spans="1:9">
      <c r="A969" s="8" t="str">
        <f>IF(OR(B969="",C969=""),"",IFERROR(MATCH(B969,'MASTER PRODUK'!$B$5:$B$204,0)*1000+C969,""))</f>
        <v/>
      </c>
      <c r="B969" s="38"/>
      <c r="C969" s="38"/>
      <c r="D969" s="38"/>
      <c r="E969" s="38"/>
      <c r="F969" s="38"/>
      <c r="G969" s="105"/>
      <c r="H969" s="40"/>
      <c r="I969" s="38"/>
    </row>
    <row r="970" spans="1:9">
      <c r="A970" s="8" t="str">
        <f>IF(OR(B970="",C970=""),"",IFERROR(MATCH(B970,'MASTER PRODUK'!$B$5:$B$204,0)*1000+C970,""))</f>
        <v/>
      </c>
      <c r="B970" s="38"/>
      <c r="C970" s="38"/>
      <c r="D970" s="38"/>
      <c r="E970" s="38"/>
      <c r="F970" s="38"/>
      <c r="G970" s="105"/>
      <c r="H970" s="40"/>
      <c r="I970" s="38"/>
    </row>
    <row r="971" spans="1:9">
      <c r="A971" s="8" t="str">
        <f>IF(OR(B971="",C971=""),"",IFERROR(MATCH(B971,'MASTER PRODUK'!$B$5:$B$204,0)*1000+C971,""))</f>
        <v/>
      </c>
      <c r="B971" s="38"/>
      <c r="C971" s="38"/>
      <c r="D971" s="38"/>
      <c r="E971" s="38"/>
      <c r="F971" s="38"/>
      <c r="G971" s="105"/>
      <c r="H971" s="40"/>
      <c r="I971" s="38"/>
    </row>
    <row r="972" spans="1:9">
      <c r="A972" s="8" t="str">
        <f>IF(OR(B972="",C972=""),"",IFERROR(MATCH(B972,'MASTER PRODUK'!$B$5:$B$204,0)*1000+C972,""))</f>
        <v/>
      </c>
      <c r="B972" s="38"/>
      <c r="C972" s="38"/>
      <c r="D972" s="38"/>
      <c r="E972" s="38"/>
      <c r="F972" s="38"/>
      <c r="G972" s="105"/>
      <c r="H972" s="40"/>
      <c r="I972" s="38"/>
    </row>
    <row r="973" spans="1:9">
      <c r="A973" s="8" t="str">
        <f>IF(OR(B973="",C973=""),"",IFERROR(MATCH(B973,'MASTER PRODUK'!$B$5:$B$204,0)*1000+C973,""))</f>
        <v/>
      </c>
      <c r="B973" s="38"/>
      <c r="C973" s="38"/>
      <c r="D973" s="38"/>
      <c r="E973" s="38"/>
      <c r="F973" s="38"/>
      <c r="G973" s="105"/>
      <c r="H973" s="40"/>
      <c r="I973" s="38"/>
    </row>
    <row r="974" spans="1:9">
      <c r="A974" s="8" t="str">
        <f>IF(OR(B974="",C974=""),"",IFERROR(MATCH(B974,'MASTER PRODUK'!$B$5:$B$204,0)*1000+C974,""))</f>
        <v/>
      </c>
      <c r="B974" s="38"/>
      <c r="C974" s="38"/>
      <c r="D974" s="38"/>
      <c r="E974" s="38"/>
      <c r="F974" s="38"/>
      <c r="G974" s="105"/>
      <c r="H974" s="40"/>
      <c r="I974" s="38"/>
    </row>
    <row r="975" spans="1:9">
      <c r="A975" s="8" t="str">
        <f>IF(OR(B975="",C975=""),"",IFERROR(MATCH(B975,'MASTER PRODUK'!$B$5:$B$204,0)*1000+C975,""))</f>
        <v/>
      </c>
      <c r="B975" s="38"/>
      <c r="C975" s="38"/>
      <c r="D975" s="38"/>
      <c r="E975" s="38"/>
      <c r="F975" s="38"/>
      <c r="G975" s="105"/>
      <c r="H975" s="40"/>
      <c r="I975" s="38"/>
    </row>
    <row r="976" spans="1:9">
      <c r="A976" s="8" t="str">
        <f>IF(OR(B976="",C976=""),"",IFERROR(MATCH(B976,'MASTER PRODUK'!$B$5:$B$204,0)*1000+C976,""))</f>
        <v/>
      </c>
      <c r="B976" s="38"/>
      <c r="C976" s="38"/>
      <c r="D976" s="38"/>
      <c r="E976" s="38"/>
      <c r="F976" s="38"/>
      <c r="G976" s="105"/>
      <c r="H976" s="40"/>
      <c r="I976" s="38"/>
    </row>
    <row r="977" spans="1:9">
      <c r="A977" s="8" t="str">
        <f>IF(OR(B977="",C977=""),"",IFERROR(MATCH(B977,'MASTER PRODUK'!$B$5:$B$204,0)*1000+C977,""))</f>
        <v/>
      </c>
      <c r="B977" s="38"/>
      <c r="C977" s="38"/>
      <c r="D977" s="38"/>
      <c r="E977" s="38"/>
      <c r="F977" s="38"/>
      <c r="G977" s="105"/>
      <c r="H977" s="40"/>
      <c r="I977" s="38"/>
    </row>
    <row r="978" spans="1:9">
      <c r="A978" s="8" t="str">
        <f>IF(OR(B978="",C978=""),"",IFERROR(MATCH(B978,'MASTER PRODUK'!$B$5:$B$204,0)*1000+C978,""))</f>
        <v/>
      </c>
      <c r="B978" s="38"/>
      <c r="C978" s="38"/>
      <c r="D978" s="38"/>
      <c r="E978" s="38"/>
      <c r="F978" s="38"/>
      <c r="G978" s="105"/>
      <c r="H978" s="40"/>
      <c r="I978" s="38"/>
    </row>
    <row r="979" spans="1:9">
      <c r="A979" s="8" t="str">
        <f>IF(OR(B979="",C979=""),"",IFERROR(MATCH(B979,'MASTER PRODUK'!$B$5:$B$204,0)*1000+C979,""))</f>
        <v/>
      </c>
      <c r="B979" s="38"/>
      <c r="C979" s="38"/>
      <c r="D979" s="38"/>
      <c r="E979" s="38"/>
      <c r="F979" s="38"/>
      <c r="G979" s="105"/>
      <c r="H979" s="40"/>
      <c r="I979" s="38"/>
    </row>
    <row r="980" spans="1:9">
      <c r="A980" s="8" t="str">
        <f>IF(OR(B980="",C980=""),"",IFERROR(MATCH(B980,'MASTER PRODUK'!$B$5:$B$204,0)*1000+C980,""))</f>
        <v/>
      </c>
      <c r="B980" s="38"/>
      <c r="C980" s="38"/>
      <c r="D980" s="38"/>
      <c r="E980" s="38"/>
      <c r="F980" s="38"/>
      <c r="G980" s="105"/>
      <c r="H980" s="40"/>
      <c r="I980" s="38"/>
    </row>
    <row r="981" spans="1:9">
      <c r="A981" s="8" t="str">
        <f>IF(OR(B981="",C981=""),"",IFERROR(MATCH(B981,'MASTER PRODUK'!$B$5:$B$204,0)*1000+C981,""))</f>
        <v/>
      </c>
      <c r="B981" s="38"/>
      <c r="C981" s="38"/>
      <c r="D981" s="38"/>
      <c r="E981" s="38"/>
      <c r="F981" s="38"/>
      <c r="G981" s="105"/>
      <c r="H981" s="40"/>
      <c r="I981" s="38"/>
    </row>
    <row r="982" spans="1:9">
      <c r="A982" s="8" t="str">
        <f>IF(OR(B982="",C982=""),"",IFERROR(MATCH(B982,'MASTER PRODUK'!$B$5:$B$204,0)*1000+C982,""))</f>
        <v/>
      </c>
      <c r="B982" s="38"/>
      <c r="C982" s="38"/>
      <c r="D982" s="38"/>
      <c r="E982" s="38"/>
      <c r="F982" s="38"/>
      <c r="G982" s="105"/>
      <c r="H982" s="40"/>
      <c r="I982" s="38"/>
    </row>
    <row r="983" spans="1:9">
      <c r="A983" s="8" t="str">
        <f>IF(OR(B983="",C983=""),"",IFERROR(MATCH(B983,'MASTER PRODUK'!$B$5:$B$204,0)*1000+C983,""))</f>
        <v/>
      </c>
      <c r="B983" s="38"/>
      <c r="C983" s="38"/>
      <c r="D983" s="38"/>
      <c r="E983" s="38"/>
      <c r="F983" s="38"/>
      <c r="G983" s="105"/>
      <c r="H983" s="40"/>
      <c r="I983" s="38"/>
    </row>
    <row r="984" spans="1:9">
      <c r="A984" s="8" t="str">
        <f>IF(OR(B984="",C984=""),"",IFERROR(MATCH(B984,'MASTER PRODUK'!$B$5:$B$204,0)*1000+C984,""))</f>
        <v/>
      </c>
      <c r="B984" s="38"/>
      <c r="C984" s="38"/>
      <c r="D984" s="38"/>
      <c r="E984" s="38"/>
      <c r="F984" s="38"/>
      <c r="G984" s="105"/>
      <c r="H984" s="40"/>
      <c r="I984" s="38"/>
    </row>
    <row r="985" spans="1:9">
      <c r="A985" s="8" t="str">
        <f>IF(OR(B985="",C985=""),"",IFERROR(MATCH(B985,'MASTER PRODUK'!$B$5:$B$204,0)*1000+C985,""))</f>
        <v/>
      </c>
      <c r="B985" s="38"/>
      <c r="C985" s="38"/>
      <c r="D985" s="38"/>
      <c r="E985" s="38"/>
      <c r="F985" s="38"/>
      <c r="G985" s="105"/>
      <c r="H985" s="40"/>
      <c r="I985" s="38"/>
    </row>
    <row r="986" spans="1:9">
      <c r="A986" s="8" t="str">
        <f>IF(OR(B986="",C986=""),"",IFERROR(MATCH(B986,'MASTER PRODUK'!$B$5:$B$204,0)*1000+C986,""))</f>
        <v/>
      </c>
      <c r="B986" s="38"/>
      <c r="C986" s="38"/>
      <c r="D986" s="38"/>
      <c r="E986" s="38"/>
      <c r="F986" s="38"/>
      <c r="G986" s="105"/>
      <c r="H986" s="40"/>
      <c r="I986" s="38"/>
    </row>
    <row r="987" spans="1:9">
      <c r="A987" s="8" t="str">
        <f>IF(OR(B987="",C987=""),"",IFERROR(MATCH(B987,'MASTER PRODUK'!$B$5:$B$204,0)*1000+C987,""))</f>
        <v/>
      </c>
      <c r="B987" s="38"/>
      <c r="C987" s="38"/>
      <c r="D987" s="38"/>
      <c r="E987" s="38"/>
      <c r="F987" s="38"/>
      <c r="G987" s="105"/>
      <c r="H987" s="40"/>
      <c r="I987" s="38"/>
    </row>
    <row r="988" spans="1:9">
      <c r="A988" s="8" t="str">
        <f>IF(OR(B988="",C988=""),"",IFERROR(MATCH(B988,'MASTER PRODUK'!$B$5:$B$204,0)*1000+C988,""))</f>
        <v/>
      </c>
      <c r="B988" s="38"/>
      <c r="C988" s="38"/>
      <c r="D988" s="38"/>
      <c r="E988" s="38"/>
      <c r="F988" s="38"/>
      <c r="G988" s="105"/>
      <c r="H988" s="40"/>
      <c r="I988" s="38"/>
    </row>
    <row r="989" spans="1:9">
      <c r="A989" s="8" t="str">
        <f>IF(OR(B989="",C989=""),"",IFERROR(MATCH(B989,'MASTER PRODUK'!$B$5:$B$204,0)*1000+C989,""))</f>
        <v/>
      </c>
      <c r="B989" s="38"/>
      <c r="C989" s="38"/>
      <c r="D989" s="38"/>
      <c r="E989" s="38"/>
      <c r="F989" s="38"/>
      <c r="G989" s="105"/>
      <c r="H989" s="40"/>
      <c r="I989" s="38"/>
    </row>
    <row r="990" spans="1:9">
      <c r="A990" s="8" t="str">
        <f>IF(OR(B990="",C990=""),"",IFERROR(MATCH(B990,'MASTER PRODUK'!$B$5:$B$204,0)*1000+C990,""))</f>
        <v/>
      </c>
      <c r="B990" s="38"/>
      <c r="C990" s="38"/>
      <c r="D990" s="38"/>
      <c r="E990" s="38"/>
      <c r="F990" s="38"/>
      <c r="G990" s="105"/>
      <c r="H990" s="40"/>
      <c r="I990" s="38"/>
    </row>
    <row r="991" spans="1:9">
      <c r="A991" s="8" t="str">
        <f>IF(OR(B991="",C991=""),"",IFERROR(MATCH(B991,'MASTER PRODUK'!$B$5:$B$204,0)*1000+C991,""))</f>
        <v/>
      </c>
      <c r="B991" s="38"/>
      <c r="C991" s="38"/>
      <c r="D991" s="38"/>
      <c r="E991" s="38"/>
      <c r="F991" s="38"/>
      <c r="G991" s="105"/>
      <c r="H991" s="40"/>
      <c r="I991" s="38"/>
    </row>
    <row r="992" spans="1:9">
      <c r="A992" s="8" t="str">
        <f>IF(OR(B992="",C992=""),"",IFERROR(MATCH(B992,'MASTER PRODUK'!$B$5:$B$204,0)*1000+C992,""))</f>
        <v/>
      </c>
      <c r="B992" s="38"/>
      <c r="C992" s="38"/>
      <c r="D992" s="38"/>
      <c r="E992" s="38"/>
      <c r="F992" s="38"/>
      <c r="G992" s="105"/>
      <c r="H992" s="40"/>
      <c r="I992" s="38"/>
    </row>
    <row r="993" spans="1:9">
      <c r="A993" s="8" t="str">
        <f>IF(OR(B993="",C993=""),"",IFERROR(MATCH(B993,'MASTER PRODUK'!$B$5:$B$204,0)*1000+C993,""))</f>
        <v/>
      </c>
      <c r="B993" s="38"/>
      <c r="C993" s="38"/>
      <c r="D993" s="38"/>
      <c r="E993" s="38"/>
      <c r="F993" s="38"/>
      <c r="G993" s="105"/>
      <c r="H993" s="40"/>
      <c r="I993" s="38"/>
    </row>
    <row r="994" spans="1:9">
      <c r="A994" s="8" t="str">
        <f>IF(OR(B994="",C994=""),"",IFERROR(MATCH(B994,'MASTER PRODUK'!$B$5:$B$204,0)*1000+C994,""))</f>
        <v/>
      </c>
      <c r="B994" s="38"/>
      <c r="C994" s="38"/>
      <c r="D994" s="38"/>
      <c r="E994" s="38"/>
      <c r="F994" s="38"/>
      <c r="G994" s="105"/>
      <c r="H994" s="40"/>
      <c r="I994" s="38"/>
    </row>
    <row r="995" spans="1:9">
      <c r="A995" s="8" t="str">
        <f>IF(OR(B995="",C995=""),"",IFERROR(MATCH(B995,'MASTER PRODUK'!$B$5:$B$204,0)*1000+C995,""))</f>
        <v/>
      </c>
      <c r="B995" s="38"/>
      <c r="C995" s="38"/>
      <c r="D995" s="38"/>
      <c r="E995" s="38"/>
      <c r="F995" s="38"/>
      <c r="G995" s="105"/>
      <c r="H995" s="40"/>
      <c r="I995" s="38"/>
    </row>
    <row r="996" spans="1:9">
      <c r="A996" s="8" t="str">
        <f>IF(OR(B996="",C996=""),"",IFERROR(MATCH(B996,'MASTER PRODUK'!$B$5:$B$204,0)*1000+C996,""))</f>
        <v/>
      </c>
      <c r="B996" s="38"/>
      <c r="C996" s="38"/>
      <c r="D996" s="38"/>
      <c r="E996" s="38"/>
      <c r="F996" s="38"/>
      <c r="G996" s="105"/>
      <c r="H996" s="40"/>
      <c r="I996" s="38"/>
    </row>
    <row r="997" spans="1:9">
      <c r="A997" s="8" t="str">
        <f>IF(OR(B997="",C997=""),"",IFERROR(MATCH(B997,'MASTER PRODUK'!$B$5:$B$204,0)*1000+C997,""))</f>
        <v/>
      </c>
      <c r="B997" s="38"/>
      <c r="C997" s="38"/>
      <c r="D997" s="38"/>
      <c r="E997" s="38"/>
      <c r="F997" s="38"/>
      <c r="G997" s="105"/>
      <c r="H997" s="40"/>
      <c r="I997" s="38"/>
    </row>
    <row r="998" spans="1:9">
      <c r="A998" s="8" t="str">
        <f>IF(OR(B998="",C998=""),"",IFERROR(MATCH(B998,'MASTER PRODUK'!$B$5:$B$204,0)*1000+C998,""))</f>
        <v/>
      </c>
      <c r="B998" s="38"/>
      <c r="C998" s="38"/>
      <c r="D998" s="38"/>
      <c r="E998" s="38"/>
      <c r="F998" s="38"/>
      <c r="G998" s="105"/>
      <c r="H998" s="40"/>
      <c r="I998" s="38"/>
    </row>
    <row r="999" spans="1:9">
      <c r="A999" s="8" t="str">
        <f>IF(OR(B999="",C999=""),"",IFERROR(MATCH(B999,'MASTER PRODUK'!$B$5:$B$204,0)*1000+C999,""))</f>
        <v/>
      </c>
      <c r="B999" s="38"/>
      <c r="C999" s="38"/>
      <c r="D999" s="38"/>
      <c r="E999" s="38"/>
      <c r="F999" s="38"/>
      <c r="G999" s="105"/>
      <c r="H999" s="40"/>
      <c r="I999" s="38"/>
    </row>
    <row r="1000" spans="1:9">
      <c r="A1000" s="8" t="str">
        <f>IF(OR(B1000="",C1000=""),"",IFERROR(MATCH(B1000,'MASTER PRODUK'!$B$5:$B$204,0)*1000+C1000,""))</f>
        <v/>
      </c>
      <c r="B1000" s="38"/>
      <c r="C1000" s="38"/>
      <c r="D1000" s="38"/>
      <c r="E1000" s="38"/>
      <c r="F1000" s="38"/>
      <c r="G1000" s="105"/>
      <c r="H1000" s="40"/>
      <c r="I1000" s="38"/>
    </row>
    <row r="1001" spans="1:9">
      <c r="A1001" s="8" t="str">
        <f>IF(OR(B1001="",C1001=""),"",IFERROR(MATCH(B1001,'MASTER PRODUK'!$B$5:$B$204,0)*1000+C1001,""))</f>
        <v/>
      </c>
      <c r="B1001" s="38"/>
      <c r="C1001" s="38"/>
      <c r="D1001" s="38"/>
      <c r="E1001" s="38"/>
      <c r="F1001" s="38"/>
      <c r="G1001" s="105"/>
      <c r="H1001" s="40"/>
      <c r="I1001" s="38"/>
    </row>
    <row r="1002" spans="1:9">
      <c r="A1002" s="8" t="str">
        <f>IF(OR(B1002="",C1002=""),"",IFERROR(MATCH(B1002,'MASTER PRODUK'!$B$5:$B$204,0)*1000+C1002,""))</f>
        <v/>
      </c>
      <c r="B1002" s="38"/>
      <c r="C1002" s="38"/>
      <c r="D1002" s="38"/>
      <c r="E1002" s="38"/>
      <c r="F1002" s="38"/>
      <c r="G1002" s="105"/>
      <c r="H1002" s="40"/>
      <c r="I1002" s="38"/>
    </row>
    <row r="1003" spans="1:9">
      <c r="A1003" s="8" t="str">
        <f>IF(OR(B1003="",C1003=""),"",IFERROR(MATCH(B1003,'MASTER PRODUK'!$B$5:$B$204,0)*1000+C1003,""))</f>
        <v/>
      </c>
      <c r="B1003" s="38"/>
      <c r="C1003" s="38"/>
      <c r="D1003" s="38"/>
      <c r="E1003" s="38"/>
      <c r="F1003" s="38"/>
      <c r="G1003" s="105"/>
      <c r="H1003" s="40"/>
      <c r="I1003" s="38"/>
    </row>
    <row r="1004" spans="1:9">
      <c r="A1004" s="8" t="str">
        <f>IF(OR(B1004="",C1004=""),"",IFERROR(MATCH(B1004,'MASTER PRODUK'!$B$5:$B$204,0)*1000+C1004,""))</f>
        <v/>
      </c>
      <c r="B1004" s="38"/>
      <c r="C1004" s="38"/>
      <c r="D1004" s="38"/>
      <c r="E1004" s="38"/>
      <c r="F1004" s="38"/>
      <c r="G1004" s="105"/>
      <c r="H1004" s="40"/>
      <c r="I1004" s="38"/>
    </row>
    <row r="1005" spans="1:9">
      <c r="A1005" s="8" t="str">
        <f>IF(OR(B1005="",C1005=""),"",IFERROR(MATCH(B1005,'MASTER PRODUK'!$B$5:$B$204,0)*1000+C1005,""))</f>
        <v/>
      </c>
      <c r="B1005" s="38"/>
      <c r="C1005" s="38"/>
      <c r="D1005" s="38"/>
      <c r="E1005" s="38"/>
      <c r="F1005" s="38"/>
      <c r="G1005" s="105"/>
      <c r="H1005" s="40"/>
      <c r="I1005" s="38"/>
    </row>
    <row r="1006" spans="1:9">
      <c r="A1006" s="8" t="str">
        <f>IF(OR(B1006="",C1006=""),"",IFERROR(MATCH(B1006,'MASTER PRODUK'!$B$5:$B$204,0)*1000+C1006,""))</f>
        <v/>
      </c>
      <c r="B1006" s="38"/>
      <c r="C1006" s="38"/>
      <c r="D1006" s="38"/>
      <c r="E1006" s="38"/>
      <c r="F1006" s="38"/>
      <c r="G1006" s="105"/>
      <c r="H1006" s="40"/>
      <c r="I1006" s="38"/>
    </row>
    <row r="1007" spans="1:9">
      <c r="A1007" s="8" t="str">
        <f>IF(OR(B1007="",C1007=""),"",IFERROR(MATCH(B1007,'MASTER PRODUK'!$B$5:$B$204,0)*1000+C1007,""))</f>
        <v/>
      </c>
      <c r="B1007" s="38"/>
      <c r="C1007" s="38"/>
      <c r="D1007" s="38"/>
      <c r="E1007" s="38"/>
      <c r="F1007" s="38"/>
      <c r="G1007" s="105"/>
      <c r="H1007" s="40"/>
      <c r="I1007" s="38"/>
    </row>
    <row r="1008" spans="1:9">
      <c r="A1008" s="8" t="str">
        <f>IF(OR(B1008="",C1008=""),"",IFERROR(MATCH(B1008,'MASTER PRODUK'!$B$5:$B$204,0)*1000+C1008,""))</f>
        <v/>
      </c>
      <c r="B1008" s="38"/>
      <c r="C1008" s="38"/>
      <c r="D1008" s="38"/>
      <c r="E1008" s="38"/>
      <c r="F1008" s="38"/>
      <c r="G1008" s="105"/>
      <c r="H1008" s="40"/>
      <c r="I1008" s="38"/>
    </row>
    <row r="1009" spans="1:9">
      <c r="A1009" s="8" t="str">
        <f>IF(OR(B1009="",C1009=""),"",IFERROR(MATCH(B1009,'MASTER PRODUK'!$B$5:$B$204,0)*1000+C1009,""))</f>
        <v/>
      </c>
      <c r="B1009" s="38"/>
      <c r="C1009" s="38"/>
      <c r="D1009" s="38"/>
      <c r="E1009" s="38"/>
      <c r="F1009" s="38"/>
      <c r="G1009" s="105"/>
      <c r="H1009" s="40"/>
      <c r="I1009" s="38"/>
    </row>
    <row r="1010" spans="1:9">
      <c r="A1010" s="8" t="str">
        <f>IF(OR(B1010="",C1010=""),"",IFERROR(MATCH(B1010,'MASTER PRODUK'!$B$5:$B$204,0)*1000+C1010,""))</f>
        <v/>
      </c>
      <c r="B1010" s="38"/>
      <c r="C1010" s="38"/>
      <c r="D1010" s="38"/>
      <c r="E1010" s="38"/>
      <c r="F1010" s="38"/>
      <c r="G1010" s="105"/>
      <c r="H1010" s="40"/>
      <c r="I1010" s="38"/>
    </row>
    <row r="1011" spans="1:9">
      <c r="A1011" s="8" t="str">
        <f>IF(OR(B1011="",C1011=""),"",IFERROR(MATCH(B1011,'MASTER PRODUK'!$B$5:$B$204,0)*1000+C1011,""))</f>
        <v/>
      </c>
      <c r="B1011" s="38"/>
      <c r="C1011" s="38"/>
      <c r="D1011" s="38"/>
      <c r="E1011" s="38"/>
      <c r="F1011" s="38"/>
      <c r="G1011" s="105"/>
      <c r="H1011" s="40"/>
      <c r="I1011" s="38"/>
    </row>
    <row r="1012" spans="1:9">
      <c r="A1012" s="8" t="str">
        <f>IF(OR(B1012="",C1012=""),"",IFERROR(MATCH(B1012,'MASTER PRODUK'!$B$5:$B$204,0)*1000+C1012,""))</f>
        <v/>
      </c>
      <c r="B1012" s="38"/>
      <c r="C1012" s="38"/>
      <c r="D1012" s="38"/>
      <c r="E1012" s="38"/>
      <c r="F1012" s="38"/>
      <c r="G1012" s="105"/>
      <c r="H1012" s="40"/>
      <c r="I1012" s="38"/>
    </row>
    <row r="1013" spans="1:9">
      <c r="A1013" s="8" t="str">
        <f>IF(OR(B1013="",C1013=""),"",IFERROR(MATCH(B1013,'MASTER PRODUK'!$B$5:$B$204,0)*1000+C1013,""))</f>
        <v/>
      </c>
      <c r="B1013" s="38"/>
      <c r="C1013" s="38"/>
      <c r="D1013" s="38"/>
      <c r="E1013" s="38"/>
      <c r="F1013" s="38"/>
      <c r="G1013" s="105"/>
      <c r="H1013" s="40"/>
      <c r="I1013" s="38"/>
    </row>
    <row r="1014" spans="1:9">
      <c r="A1014" s="8" t="str">
        <f>IF(OR(B1014="",C1014=""),"",IFERROR(MATCH(B1014,'MASTER PRODUK'!$B$5:$B$204,0)*1000+C1014,""))</f>
        <v/>
      </c>
      <c r="B1014" s="38"/>
      <c r="C1014" s="38"/>
      <c r="D1014" s="38"/>
      <c r="E1014" s="38"/>
      <c r="F1014" s="38"/>
      <c r="G1014" s="105"/>
      <c r="H1014" s="40"/>
      <c r="I1014" s="38"/>
    </row>
    <row r="1015" spans="1:9">
      <c r="A1015" s="8" t="str">
        <f>IF(OR(B1015="",C1015=""),"",IFERROR(MATCH(B1015,'MASTER PRODUK'!$B$5:$B$204,0)*1000+C1015,""))</f>
        <v/>
      </c>
      <c r="B1015" s="38"/>
      <c r="C1015" s="38"/>
      <c r="D1015" s="38"/>
      <c r="E1015" s="38"/>
      <c r="F1015" s="38"/>
      <c r="G1015" s="105"/>
      <c r="H1015" s="40"/>
      <c r="I1015" s="38"/>
    </row>
    <row r="1016" spans="1:9">
      <c r="A1016" s="8" t="str">
        <f>IF(OR(B1016="",C1016=""),"",IFERROR(MATCH(B1016,'MASTER PRODUK'!$B$5:$B$204,0)*1000+C1016,""))</f>
        <v/>
      </c>
      <c r="B1016" s="38"/>
      <c r="C1016" s="38"/>
      <c r="D1016" s="38"/>
      <c r="E1016" s="38"/>
      <c r="F1016" s="38"/>
      <c r="G1016" s="105"/>
      <c r="H1016" s="40"/>
      <c r="I1016" s="38"/>
    </row>
    <row r="1017" spans="1:9">
      <c r="A1017" s="8" t="str">
        <f>IF(OR(B1017="",C1017=""),"",IFERROR(MATCH(B1017,'MASTER PRODUK'!$B$5:$B$204,0)*1000+C1017,""))</f>
        <v/>
      </c>
      <c r="B1017" s="38"/>
      <c r="C1017" s="38"/>
      <c r="D1017" s="38"/>
      <c r="E1017" s="38"/>
      <c r="F1017" s="38"/>
      <c r="G1017" s="105"/>
      <c r="H1017" s="40"/>
      <c r="I1017" s="38"/>
    </row>
    <row r="1018" spans="1:9">
      <c r="A1018" s="8" t="str">
        <f>IF(OR(B1018="",C1018=""),"",IFERROR(MATCH(B1018,'MASTER PRODUK'!$B$5:$B$204,0)*1000+C1018,""))</f>
        <v/>
      </c>
      <c r="B1018" s="38"/>
      <c r="C1018" s="38"/>
      <c r="D1018" s="38"/>
      <c r="E1018" s="38"/>
      <c r="F1018" s="38"/>
      <c r="G1018" s="105"/>
      <c r="H1018" s="40"/>
      <c r="I1018" s="38"/>
    </row>
    <row r="1019" spans="1:9">
      <c r="A1019" s="8" t="str">
        <f>IF(OR(B1019="",C1019=""),"",IFERROR(MATCH(B1019,'MASTER PRODUK'!$B$5:$B$204,0)*1000+C1019,""))</f>
        <v/>
      </c>
      <c r="B1019" s="38"/>
      <c r="C1019" s="38"/>
      <c r="D1019" s="38"/>
      <c r="E1019" s="38"/>
      <c r="F1019" s="38"/>
      <c r="G1019" s="105"/>
      <c r="H1019" s="40"/>
      <c r="I1019" s="38"/>
    </row>
    <row r="1020" spans="1:9">
      <c r="A1020" s="8" t="str">
        <f>IF(OR(B1020="",C1020=""),"",IFERROR(MATCH(B1020,'MASTER PRODUK'!$B$5:$B$204,0)*1000+C1020,""))</f>
        <v/>
      </c>
      <c r="B1020" s="38"/>
      <c r="C1020" s="38"/>
      <c r="D1020" s="38"/>
      <c r="E1020" s="38"/>
      <c r="F1020" s="38"/>
      <c r="G1020" s="105"/>
      <c r="H1020" s="40"/>
      <c r="I1020" s="38"/>
    </row>
    <row r="1021" spans="1:9">
      <c r="A1021" s="8" t="str">
        <f>IF(OR(B1021="",C1021=""),"",IFERROR(MATCH(B1021,'MASTER PRODUK'!$B$5:$B$204,0)*1000+C1021,""))</f>
        <v/>
      </c>
      <c r="B1021" s="38"/>
      <c r="C1021" s="38"/>
      <c r="D1021" s="38"/>
      <c r="E1021" s="38"/>
      <c r="F1021" s="38"/>
      <c r="G1021" s="105"/>
      <c r="H1021" s="40"/>
      <c r="I1021" s="38"/>
    </row>
    <row r="1022" spans="1:9">
      <c r="A1022" s="8" t="str">
        <f>IF(OR(B1022="",C1022=""),"",IFERROR(MATCH(B1022,'MASTER PRODUK'!$B$5:$B$204,0)*1000+C1022,""))</f>
        <v/>
      </c>
      <c r="B1022" s="38"/>
      <c r="C1022" s="38"/>
      <c r="D1022" s="38"/>
      <c r="E1022" s="38"/>
      <c r="F1022" s="38"/>
      <c r="G1022" s="105"/>
      <c r="H1022" s="40"/>
      <c r="I1022" s="38"/>
    </row>
    <row r="1023" spans="1:9">
      <c r="A1023" s="8" t="str">
        <f>IF(OR(B1023="",C1023=""),"",IFERROR(MATCH(B1023,'MASTER PRODUK'!$B$5:$B$204,0)*1000+C1023,""))</f>
        <v/>
      </c>
      <c r="B1023" s="38"/>
      <c r="C1023" s="38"/>
      <c r="D1023" s="38"/>
      <c r="E1023" s="38"/>
      <c r="F1023" s="38"/>
      <c r="G1023" s="105"/>
      <c r="H1023" s="40"/>
      <c r="I1023" s="38"/>
    </row>
    <row r="1024" spans="1:9">
      <c r="A1024" s="8" t="str">
        <f>IF(OR(B1024="",C1024=""),"",IFERROR(MATCH(B1024,'MASTER PRODUK'!$B$5:$B$204,0)*1000+C1024,""))</f>
        <v/>
      </c>
      <c r="B1024" s="38"/>
      <c r="C1024" s="38"/>
      <c r="D1024" s="38"/>
      <c r="E1024" s="38"/>
      <c r="F1024" s="38"/>
      <c r="G1024" s="105"/>
      <c r="H1024" s="40"/>
      <c r="I1024" s="38"/>
    </row>
    <row r="1025" spans="1:9">
      <c r="A1025" s="8" t="str">
        <f>IF(OR(B1025="",C1025=""),"",IFERROR(MATCH(B1025,'MASTER PRODUK'!$B$5:$B$204,0)*1000+C1025,""))</f>
        <v/>
      </c>
      <c r="B1025" s="38"/>
      <c r="C1025" s="38"/>
      <c r="D1025" s="38"/>
      <c r="E1025" s="38"/>
      <c r="F1025" s="38"/>
      <c r="G1025" s="105"/>
      <c r="H1025" s="40"/>
      <c r="I1025" s="38"/>
    </row>
    <row r="1026" spans="1:9">
      <c r="A1026" s="8" t="str">
        <f>IF(OR(B1026="",C1026=""),"",IFERROR(MATCH(B1026,'MASTER PRODUK'!$B$5:$B$204,0)*1000+C1026,""))</f>
        <v/>
      </c>
      <c r="B1026" s="38"/>
      <c r="C1026" s="38"/>
      <c r="D1026" s="38"/>
      <c r="E1026" s="38"/>
      <c r="F1026" s="38"/>
      <c r="G1026" s="105"/>
      <c r="H1026" s="40"/>
      <c r="I1026" s="38"/>
    </row>
    <row r="1027" spans="1:9">
      <c r="A1027" s="8" t="str">
        <f>IF(OR(B1027="",C1027=""),"",IFERROR(MATCH(B1027,'MASTER PRODUK'!$B$5:$B$204,0)*1000+C1027,""))</f>
        <v/>
      </c>
      <c r="B1027" s="38"/>
      <c r="C1027" s="38"/>
      <c r="D1027" s="38"/>
      <c r="E1027" s="38"/>
      <c r="F1027" s="38"/>
      <c r="G1027" s="105"/>
      <c r="H1027" s="40"/>
      <c r="I1027" s="38"/>
    </row>
    <row r="1028" spans="1:9">
      <c r="A1028" s="8" t="str">
        <f>IF(OR(B1028="",C1028=""),"",IFERROR(MATCH(B1028,'MASTER PRODUK'!$B$5:$B$204,0)*1000+C1028,""))</f>
        <v/>
      </c>
      <c r="B1028" s="38"/>
      <c r="C1028" s="38"/>
      <c r="D1028" s="38"/>
      <c r="E1028" s="38"/>
      <c r="F1028" s="38"/>
      <c r="G1028" s="105"/>
      <c r="H1028" s="40"/>
      <c r="I1028" s="38"/>
    </row>
    <row r="1029" spans="1:9">
      <c r="A1029" s="8" t="str">
        <f>IF(OR(B1029="",C1029=""),"",IFERROR(MATCH(B1029,'MASTER PRODUK'!$B$5:$B$204,0)*1000+C1029,""))</f>
        <v/>
      </c>
      <c r="B1029" s="38"/>
      <c r="C1029" s="38"/>
      <c r="D1029" s="38"/>
      <c r="E1029" s="38"/>
      <c r="F1029" s="38"/>
      <c r="G1029" s="105"/>
      <c r="H1029" s="40"/>
      <c r="I1029" s="38"/>
    </row>
    <row r="1030" spans="1:9">
      <c r="A1030" s="8" t="str">
        <f>IF(OR(B1030="",C1030=""),"",IFERROR(MATCH(B1030,'MASTER PRODUK'!$B$5:$B$204,0)*1000+C1030,""))</f>
        <v/>
      </c>
      <c r="B1030" s="38"/>
      <c r="C1030" s="38"/>
      <c r="D1030" s="38"/>
      <c r="E1030" s="38"/>
      <c r="F1030" s="38"/>
      <c r="G1030" s="105"/>
      <c r="H1030" s="40"/>
      <c r="I1030" s="38"/>
    </row>
    <row r="1031" spans="1:9">
      <c r="A1031" s="8" t="str">
        <f>IF(OR(B1031="",C1031=""),"",IFERROR(MATCH(B1031,'MASTER PRODUK'!$B$5:$B$204,0)*1000+C1031,""))</f>
        <v/>
      </c>
      <c r="B1031" s="38"/>
      <c r="C1031" s="38"/>
      <c r="D1031" s="38"/>
      <c r="E1031" s="38"/>
      <c r="F1031" s="38"/>
      <c r="G1031" s="105"/>
      <c r="H1031" s="40"/>
      <c r="I1031" s="38"/>
    </row>
    <row r="1032" spans="1:9">
      <c r="A1032" s="8" t="str">
        <f>IF(OR(B1032="",C1032=""),"",IFERROR(MATCH(B1032,'MASTER PRODUK'!$B$5:$B$204,0)*1000+C1032,""))</f>
        <v/>
      </c>
      <c r="B1032" s="38"/>
      <c r="C1032" s="38"/>
      <c r="D1032" s="38"/>
      <c r="E1032" s="38"/>
      <c r="F1032" s="38"/>
      <c r="G1032" s="105"/>
      <c r="H1032" s="40"/>
      <c r="I1032" s="38"/>
    </row>
    <row r="1033" spans="1:9">
      <c r="A1033" s="8" t="str">
        <f>IF(OR(B1033="",C1033=""),"",IFERROR(MATCH(B1033,'MASTER PRODUK'!$B$5:$B$204,0)*1000+C1033,""))</f>
        <v/>
      </c>
      <c r="B1033" s="38"/>
      <c r="C1033" s="38"/>
      <c r="D1033" s="38"/>
      <c r="E1033" s="38"/>
      <c r="F1033" s="38"/>
      <c r="G1033" s="105"/>
      <c r="H1033" s="40"/>
      <c r="I1033" s="38"/>
    </row>
    <row r="1034" spans="1:9">
      <c r="A1034" s="8" t="str">
        <f>IF(OR(B1034="",C1034=""),"",IFERROR(MATCH(B1034,'MASTER PRODUK'!$B$5:$B$204,0)*1000+C1034,""))</f>
        <v/>
      </c>
      <c r="B1034" s="38"/>
      <c r="C1034" s="38"/>
      <c r="D1034" s="38"/>
      <c r="E1034" s="38"/>
      <c r="F1034" s="38"/>
      <c r="G1034" s="105"/>
      <c r="H1034" s="40"/>
      <c r="I1034" s="38"/>
    </row>
    <row r="1035" spans="1:9">
      <c r="A1035" s="8" t="str">
        <f>IF(OR(B1035="",C1035=""),"",IFERROR(MATCH(B1035,'MASTER PRODUK'!$B$5:$B$204,0)*1000+C1035,""))</f>
        <v/>
      </c>
      <c r="B1035" s="38"/>
      <c r="C1035" s="38"/>
      <c r="D1035" s="38"/>
      <c r="E1035" s="38"/>
      <c r="F1035" s="38"/>
      <c r="G1035" s="105"/>
      <c r="H1035" s="40"/>
      <c r="I1035" s="38"/>
    </row>
    <row r="1036" spans="1:9">
      <c r="A1036" s="8" t="str">
        <f>IF(OR(B1036="",C1036=""),"",IFERROR(MATCH(B1036,'MASTER PRODUK'!$B$5:$B$204,0)*1000+C1036,""))</f>
        <v/>
      </c>
      <c r="B1036" s="38"/>
      <c r="C1036" s="38"/>
      <c r="D1036" s="38"/>
      <c r="E1036" s="38"/>
      <c r="F1036" s="38"/>
      <c r="G1036" s="105"/>
      <c r="H1036" s="40"/>
      <c r="I1036" s="38"/>
    </row>
    <row r="1037" spans="1:9">
      <c r="A1037" s="8" t="str">
        <f>IF(OR(B1037="",C1037=""),"",IFERROR(MATCH(B1037,'MASTER PRODUK'!$B$5:$B$204,0)*1000+C1037,""))</f>
        <v/>
      </c>
      <c r="B1037" s="38"/>
      <c r="C1037" s="38"/>
      <c r="D1037" s="38"/>
      <c r="E1037" s="38"/>
      <c r="F1037" s="38"/>
      <c r="G1037" s="105"/>
      <c r="H1037" s="40"/>
      <c r="I1037" s="38"/>
    </row>
    <row r="1038" spans="1:9">
      <c r="A1038" s="8" t="str">
        <f>IF(OR(B1038="",C1038=""),"",IFERROR(MATCH(B1038,'MASTER PRODUK'!$B$5:$B$204,0)*1000+C1038,""))</f>
        <v/>
      </c>
      <c r="B1038" s="38"/>
      <c r="C1038" s="38"/>
      <c r="D1038" s="38"/>
      <c r="E1038" s="38"/>
      <c r="F1038" s="38"/>
      <c r="G1038" s="105"/>
      <c r="H1038" s="40"/>
      <c r="I1038" s="38"/>
    </row>
    <row r="1039" spans="1:9">
      <c r="A1039" s="8" t="str">
        <f>IF(OR(B1039="",C1039=""),"",IFERROR(MATCH(B1039,'MASTER PRODUK'!$B$5:$B$204,0)*1000+C1039,""))</f>
        <v/>
      </c>
      <c r="B1039" s="38"/>
      <c r="C1039" s="38"/>
      <c r="D1039" s="38"/>
      <c r="E1039" s="38"/>
      <c r="F1039" s="38"/>
      <c r="G1039" s="105"/>
      <c r="H1039" s="40"/>
      <c r="I1039" s="38"/>
    </row>
    <row r="1040" spans="1:9">
      <c r="A1040" s="8" t="str">
        <f>IF(OR(B1040="",C1040=""),"",IFERROR(MATCH(B1040,'MASTER PRODUK'!$B$5:$B$204,0)*1000+C1040,""))</f>
        <v/>
      </c>
      <c r="B1040" s="38"/>
      <c r="C1040" s="38"/>
      <c r="D1040" s="38"/>
      <c r="E1040" s="38"/>
      <c r="F1040" s="38"/>
      <c r="G1040" s="105"/>
      <c r="H1040" s="40"/>
      <c r="I1040" s="38"/>
    </row>
    <row r="1041" spans="1:9">
      <c r="A1041" s="8" t="str">
        <f>IF(OR(B1041="",C1041=""),"",IFERROR(MATCH(B1041,'MASTER PRODUK'!$B$5:$B$204,0)*1000+C1041,""))</f>
        <v/>
      </c>
      <c r="B1041" s="38"/>
      <c r="C1041" s="38"/>
      <c r="D1041" s="38"/>
      <c r="E1041" s="38"/>
      <c r="F1041" s="38"/>
      <c r="G1041" s="105"/>
      <c r="H1041" s="40"/>
      <c r="I1041" s="38"/>
    </row>
    <row r="1042" spans="1:9">
      <c r="A1042" s="8" t="str">
        <f>IF(OR(B1042="",C1042=""),"",IFERROR(MATCH(B1042,'MASTER PRODUK'!$B$5:$B$204,0)*1000+C1042,""))</f>
        <v/>
      </c>
      <c r="B1042" s="38"/>
      <c r="C1042" s="38"/>
      <c r="D1042" s="38"/>
      <c r="E1042" s="38"/>
      <c r="F1042" s="38"/>
      <c r="G1042" s="105"/>
      <c r="H1042" s="40"/>
      <c r="I1042" s="38"/>
    </row>
    <row r="1043" spans="1:9">
      <c r="A1043" s="8" t="str">
        <f>IF(OR(B1043="",C1043=""),"",IFERROR(MATCH(B1043,'MASTER PRODUK'!$B$5:$B$204,0)*1000+C1043,""))</f>
        <v/>
      </c>
      <c r="B1043" s="38"/>
      <c r="C1043" s="38"/>
      <c r="D1043" s="38"/>
      <c r="E1043" s="38"/>
      <c r="F1043" s="38"/>
      <c r="G1043" s="105"/>
      <c r="H1043" s="40"/>
      <c r="I1043" s="38"/>
    </row>
    <row r="1044" spans="1:9">
      <c r="A1044" s="8" t="str">
        <f>IF(OR(B1044="",C1044=""),"",IFERROR(MATCH(B1044,'MASTER PRODUK'!$B$5:$B$204,0)*1000+C1044,""))</f>
        <v/>
      </c>
      <c r="B1044" s="38"/>
      <c r="C1044" s="38"/>
      <c r="D1044" s="38"/>
      <c r="E1044" s="38"/>
      <c r="F1044" s="38"/>
      <c r="G1044" s="105"/>
      <c r="H1044" s="40"/>
      <c r="I1044" s="38"/>
    </row>
    <row r="1045" spans="1:9">
      <c r="A1045" s="8" t="str">
        <f>IF(OR(B1045="",C1045=""),"",IFERROR(MATCH(B1045,'MASTER PRODUK'!$B$5:$B$204,0)*1000+C1045,""))</f>
        <v/>
      </c>
      <c r="B1045" s="38"/>
      <c r="C1045" s="38"/>
      <c r="D1045" s="38"/>
      <c r="E1045" s="38"/>
      <c r="F1045" s="38"/>
      <c r="G1045" s="105"/>
      <c r="H1045" s="40"/>
      <c r="I1045" s="38"/>
    </row>
    <row r="1046" spans="1:9">
      <c r="A1046" s="8" t="str">
        <f>IF(OR(B1046="",C1046=""),"",IFERROR(MATCH(B1046,'MASTER PRODUK'!$B$5:$B$204,0)*1000+C1046,""))</f>
        <v/>
      </c>
      <c r="B1046" s="38"/>
      <c r="C1046" s="38"/>
      <c r="D1046" s="38"/>
      <c r="E1046" s="38"/>
      <c r="F1046" s="38"/>
      <c r="G1046" s="105"/>
      <c r="H1046" s="40"/>
      <c r="I1046" s="38"/>
    </row>
    <row r="1047" spans="1:9">
      <c r="A1047" s="8" t="str">
        <f>IF(OR(B1047="",C1047=""),"",IFERROR(MATCH(B1047,'MASTER PRODUK'!$B$5:$B$204,0)*1000+C1047,""))</f>
        <v/>
      </c>
      <c r="B1047" s="38"/>
      <c r="C1047" s="38"/>
      <c r="D1047" s="38"/>
      <c r="E1047" s="38"/>
      <c r="F1047" s="38"/>
      <c r="G1047" s="105"/>
      <c r="H1047" s="40"/>
      <c r="I1047" s="38"/>
    </row>
    <row r="1048" spans="1:9">
      <c r="A1048" s="8" t="str">
        <f>IF(OR(B1048="",C1048=""),"",IFERROR(MATCH(B1048,'MASTER PRODUK'!$B$5:$B$204,0)*1000+C1048,""))</f>
        <v/>
      </c>
      <c r="B1048" s="38"/>
      <c r="C1048" s="38"/>
      <c r="D1048" s="38"/>
      <c r="E1048" s="38"/>
      <c r="F1048" s="38"/>
      <c r="G1048" s="105"/>
      <c r="H1048" s="40"/>
      <c r="I1048" s="38"/>
    </row>
    <row r="1049" spans="1:9">
      <c r="A1049" s="8" t="str">
        <f>IF(OR(B1049="",C1049=""),"",IFERROR(MATCH(B1049,'MASTER PRODUK'!$B$5:$B$204,0)*1000+C1049,""))</f>
        <v/>
      </c>
      <c r="B1049" s="38"/>
      <c r="C1049" s="38"/>
      <c r="D1049" s="38"/>
      <c r="E1049" s="38"/>
      <c r="F1049" s="38"/>
      <c r="G1049" s="105"/>
      <c r="H1049" s="40"/>
      <c r="I1049" s="38"/>
    </row>
    <row r="1050" spans="1:9">
      <c r="A1050" s="8" t="str">
        <f>IF(OR(B1050="",C1050=""),"",IFERROR(MATCH(B1050,'MASTER PRODUK'!$B$5:$B$204,0)*1000+C1050,""))</f>
        <v/>
      </c>
      <c r="B1050" s="38"/>
      <c r="C1050" s="38"/>
      <c r="D1050" s="38"/>
      <c r="E1050" s="38"/>
      <c r="F1050" s="38"/>
      <c r="G1050" s="105"/>
      <c r="H1050" s="40"/>
      <c r="I1050" s="38"/>
    </row>
    <row r="1051" spans="1:9">
      <c r="A1051" s="8" t="str">
        <f>IF(OR(B1051="",C1051=""),"",IFERROR(MATCH(B1051,'MASTER PRODUK'!$B$5:$B$204,0)*1000+C1051,""))</f>
        <v/>
      </c>
      <c r="B1051" s="38"/>
      <c r="C1051" s="38"/>
      <c r="D1051" s="38"/>
      <c r="E1051" s="38"/>
      <c r="F1051" s="38"/>
      <c r="G1051" s="105"/>
      <c r="H1051" s="40"/>
      <c r="I1051" s="38"/>
    </row>
    <row r="1052" spans="1:9">
      <c r="A1052" s="8" t="str">
        <f>IF(OR(B1052="",C1052=""),"",IFERROR(MATCH(B1052,'MASTER PRODUK'!$B$5:$B$204,0)*1000+C1052,""))</f>
        <v/>
      </c>
      <c r="B1052" s="38"/>
      <c r="C1052" s="38"/>
      <c r="D1052" s="38"/>
      <c r="E1052" s="38"/>
      <c r="F1052" s="38"/>
      <c r="G1052" s="105"/>
      <c r="H1052" s="40"/>
      <c r="I1052" s="38"/>
    </row>
    <row r="1053" spans="1:9">
      <c r="A1053" s="8" t="str">
        <f>IF(OR(B1053="",C1053=""),"",IFERROR(MATCH(B1053,'MASTER PRODUK'!$B$5:$B$204,0)*1000+C1053,""))</f>
        <v/>
      </c>
      <c r="B1053" s="38"/>
      <c r="C1053" s="38"/>
      <c r="D1053" s="38"/>
      <c r="E1053" s="38"/>
      <c r="F1053" s="38"/>
      <c r="G1053" s="105"/>
      <c r="H1053" s="40"/>
      <c r="I1053" s="38"/>
    </row>
    <row r="1054" spans="1:9">
      <c r="A1054" s="8" t="str">
        <f>IF(OR(B1054="",C1054=""),"",IFERROR(MATCH(B1054,'MASTER PRODUK'!$B$5:$B$204,0)*1000+C1054,""))</f>
        <v/>
      </c>
      <c r="B1054" s="38"/>
      <c r="C1054" s="38"/>
      <c r="D1054" s="38"/>
      <c r="E1054" s="38"/>
      <c r="F1054" s="38"/>
      <c r="G1054" s="105"/>
      <c r="H1054" s="40"/>
      <c r="I1054" s="38"/>
    </row>
    <row r="1055" spans="1:9">
      <c r="A1055" s="8" t="str">
        <f>IF(OR(B1055="",C1055=""),"",IFERROR(MATCH(B1055,'MASTER PRODUK'!$B$5:$B$204,0)*1000+C1055,""))</f>
        <v/>
      </c>
      <c r="B1055" s="38"/>
      <c r="C1055" s="38"/>
      <c r="D1055" s="38"/>
      <c r="E1055" s="38"/>
      <c r="F1055" s="38"/>
      <c r="G1055" s="105"/>
      <c r="H1055" s="40"/>
      <c r="I1055" s="38"/>
    </row>
    <row r="1056" spans="1:9">
      <c r="A1056" s="8" t="str">
        <f>IF(OR(B1056="",C1056=""),"",IFERROR(MATCH(B1056,'MASTER PRODUK'!$B$5:$B$204,0)*1000+C1056,""))</f>
        <v/>
      </c>
      <c r="B1056" s="38"/>
      <c r="C1056" s="38"/>
      <c r="D1056" s="38"/>
      <c r="E1056" s="38"/>
      <c r="F1056" s="38"/>
      <c r="G1056" s="105"/>
      <c r="H1056" s="40"/>
      <c r="I1056" s="38"/>
    </row>
    <row r="1057" spans="1:9">
      <c r="A1057" s="8" t="str">
        <f>IF(OR(B1057="",C1057=""),"",IFERROR(MATCH(B1057,'MASTER PRODUK'!$B$5:$B$204,0)*1000+C1057,""))</f>
        <v/>
      </c>
      <c r="B1057" s="38"/>
      <c r="C1057" s="38"/>
      <c r="D1057" s="38"/>
      <c r="E1057" s="38"/>
      <c r="F1057" s="38"/>
      <c r="G1057" s="105"/>
      <c r="H1057" s="40"/>
      <c r="I1057" s="38"/>
    </row>
    <row r="1058" spans="1:9">
      <c r="A1058" s="8" t="str">
        <f>IF(OR(B1058="",C1058=""),"",IFERROR(MATCH(B1058,'MASTER PRODUK'!$B$5:$B$204,0)*1000+C1058,""))</f>
        <v/>
      </c>
      <c r="B1058" s="38"/>
      <c r="C1058" s="38"/>
      <c r="D1058" s="38"/>
      <c r="E1058" s="38"/>
      <c r="F1058" s="38"/>
      <c r="G1058" s="105"/>
      <c r="H1058" s="40"/>
      <c r="I1058" s="38"/>
    </row>
    <row r="1059" spans="1:9">
      <c r="A1059" s="8" t="str">
        <f>IF(OR(B1059="",C1059=""),"",IFERROR(MATCH(B1059,'MASTER PRODUK'!$B$5:$B$204,0)*1000+C1059,""))</f>
        <v/>
      </c>
      <c r="B1059" s="38"/>
      <c r="C1059" s="38"/>
      <c r="D1059" s="38"/>
      <c r="E1059" s="38"/>
      <c r="F1059" s="38"/>
      <c r="G1059" s="105"/>
      <c r="H1059" s="40"/>
      <c r="I1059" s="38"/>
    </row>
    <row r="1060" spans="1:9">
      <c r="A1060" s="8" t="str">
        <f>IF(OR(B1060="",C1060=""),"",IFERROR(MATCH(B1060,'MASTER PRODUK'!$B$5:$B$204,0)*1000+C1060,""))</f>
        <v/>
      </c>
      <c r="B1060" s="38"/>
      <c r="C1060" s="38"/>
      <c r="D1060" s="38"/>
      <c r="E1060" s="38"/>
      <c r="F1060" s="38"/>
      <c r="G1060" s="105"/>
      <c r="H1060" s="40"/>
      <c r="I1060" s="38"/>
    </row>
    <row r="1061" spans="1:9">
      <c r="A1061" s="8" t="str">
        <f>IF(OR(B1061="",C1061=""),"",IFERROR(MATCH(B1061,'MASTER PRODUK'!$B$5:$B$204,0)*1000+C1061,""))</f>
        <v/>
      </c>
      <c r="B1061" s="38"/>
      <c r="C1061" s="38"/>
      <c r="D1061" s="38"/>
      <c r="E1061" s="38"/>
      <c r="F1061" s="38"/>
      <c r="G1061" s="105"/>
      <c r="H1061" s="40"/>
      <c r="I1061" s="38"/>
    </row>
    <row r="1062" spans="1:9">
      <c r="A1062" s="8" t="str">
        <f>IF(OR(B1062="",C1062=""),"",IFERROR(MATCH(B1062,'MASTER PRODUK'!$B$5:$B$204,0)*1000+C1062,""))</f>
        <v/>
      </c>
      <c r="B1062" s="38"/>
      <c r="C1062" s="38"/>
      <c r="D1062" s="38"/>
      <c r="E1062" s="38"/>
      <c r="F1062" s="38"/>
      <c r="G1062" s="105"/>
      <c r="H1062" s="40"/>
      <c r="I1062" s="38"/>
    </row>
    <row r="1063" spans="1:9">
      <c r="A1063" s="8" t="str">
        <f>IF(OR(B1063="",C1063=""),"",IFERROR(MATCH(B1063,'MASTER PRODUK'!$B$5:$B$204,0)*1000+C1063,""))</f>
        <v/>
      </c>
      <c r="B1063" s="38"/>
      <c r="C1063" s="38"/>
      <c r="D1063" s="38"/>
      <c r="E1063" s="38"/>
      <c r="F1063" s="38"/>
      <c r="G1063" s="105"/>
      <c r="H1063" s="40"/>
      <c r="I1063" s="38"/>
    </row>
    <row r="1064" spans="1:9">
      <c r="A1064" s="8" t="str">
        <f>IF(OR(B1064="",C1064=""),"",IFERROR(MATCH(B1064,'MASTER PRODUK'!$B$5:$B$204,0)*1000+C1064,""))</f>
        <v/>
      </c>
      <c r="B1064" s="38"/>
      <c r="C1064" s="38"/>
      <c r="D1064" s="38"/>
      <c r="E1064" s="38"/>
      <c r="F1064" s="38"/>
      <c r="G1064" s="105"/>
      <c r="H1064" s="40"/>
      <c r="I1064" s="38"/>
    </row>
    <row r="1065" spans="1:9">
      <c r="A1065" s="8" t="str">
        <f>IF(OR(B1065="",C1065=""),"",IFERROR(MATCH(B1065,'MASTER PRODUK'!$B$5:$B$204,0)*1000+C1065,""))</f>
        <v/>
      </c>
      <c r="B1065" s="38"/>
      <c r="C1065" s="38"/>
      <c r="D1065" s="38"/>
      <c r="E1065" s="38"/>
      <c r="F1065" s="38"/>
      <c r="G1065" s="105"/>
      <c r="H1065" s="40"/>
      <c r="I1065" s="38"/>
    </row>
    <row r="1066" spans="1:9">
      <c r="A1066" s="8" t="str">
        <f>IF(OR(B1066="",C1066=""),"",IFERROR(MATCH(B1066,'MASTER PRODUK'!$B$5:$B$204,0)*1000+C1066,""))</f>
        <v/>
      </c>
      <c r="B1066" s="38"/>
      <c r="C1066" s="38"/>
      <c r="D1066" s="38"/>
      <c r="E1066" s="38"/>
      <c r="F1066" s="38"/>
      <c r="G1066" s="105"/>
      <c r="H1066" s="40"/>
      <c r="I1066" s="38"/>
    </row>
    <row r="1067" spans="1:9">
      <c r="A1067" s="8" t="str">
        <f>IF(OR(B1067="",C1067=""),"",IFERROR(MATCH(B1067,'MASTER PRODUK'!$B$5:$B$204,0)*1000+C1067,""))</f>
        <v/>
      </c>
      <c r="B1067" s="38"/>
      <c r="C1067" s="38"/>
      <c r="D1067" s="38"/>
      <c r="E1067" s="38"/>
      <c r="F1067" s="38"/>
      <c r="G1067" s="105"/>
      <c r="H1067" s="40"/>
      <c r="I1067" s="38"/>
    </row>
    <row r="1068" spans="1:9">
      <c r="A1068" s="8" t="str">
        <f>IF(OR(B1068="",C1068=""),"",IFERROR(MATCH(B1068,'MASTER PRODUK'!$B$5:$B$204,0)*1000+C1068,""))</f>
        <v/>
      </c>
      <c r="B1068" s="38"/>
      <c r="C1068" s="38"/>
      <c r="D1068" s="38"/>
      <c r="E1068" s="38"/>
      <c r="F1068" s="38"/>
      <c r="G1068" s="105"/>
      <c r="H1068" s="40"/>
      <c r="I1068" s="38"/>
    </row>
    <row r="1069" spans="1:9">
      <c r="A1069" s="8" t="str">
        <f>IF(OR(B1069="",C1069=""),"",IFERROR(MATCH(B1069,'MASTER PRODUK'!$B$5:$B$204,0)*1000+C1069,""))</f>
        <v/>
      </c>
      <c r="B1069" s="38"/>
      <c r="C1069" s="38"/>
      <c r="D1069" s="38"/>
      <c r="E1069" s="38"/>
      <c r="F1069" s="38"/>
      <c r="G1069" s="105"/>
      <c r="H1069" s="40"/>
      <c r="I1069" s="38"/>
    </row>
    <row r="1070" spans="1:9">
      <c r="A1070" s="8" t="str">
        <f>IF(OR(B1070="",C1070=""),"",IFERROR(MATCH(B1070,'MASTER PRODUK'!$B$5:$B$204,0)*1000+C1070,""))</f>
        <v/>
      </c>
      <c r="B1070" s="38"/>
      <c r="C1070" s="38"/>
      <c r="D1070" s="38"/>
      <c r="E1070" s="38"/>
      <c r="F1070" s="38"/>
      <c r="G1070" s="105"/>
      <c r="H1070" s="40"/>
      <c r="I1070" s="38"/>
    </row>
    <row r="1071" spans="1:9">
      <c r="A1071" s="8" t="str">
        <f>IF(OR(B1071="",C1071=""),"",IFERROR(MATCH(B1071,'MASTER PRODUK'!$B$5:$B$204,0)*1000+C1071,""))</f>
        <v/>
      </c>
      <c r="B1071" s="38"/>
      <c r="C1071" s="38"/>
      <c r="D1071" s="38"/>
      <c r="E1071" s="38"/>
      <c r="F1071" s="38"/>
      <c r="G1071" s="105"/>
      <c r="H1071" s="40"/>
      <c r="I1071" s="38"/>
    </row>
    <row r="1072" spans="1:9">
      <c r="A1072" s="8" t="str">
        <f>IF(OR(B1072="",C1072=""),"",IFERROR(MATCH(B1072,'MASTER PRODUK'!$B$5:$B$204,0)*1000+C1072,""))</f>
        <v/>
      </c>
      <c r="B1072" s="38"/>
      <c r="C1072" s="38"/>
      <c r="D1072" s="38"/>
      <c r="E1072" s="38"/>
      <c r="F1072" s="38"/>
      <c r="G1072" s="105"/>
      <c r="H1072" s="40"/>
      <c r="I1072" s="38"/>
    </row>
    <row r="1073" spans="1:9">
      <c r="A1073" s="8" t="str">
        <f>IF(OR(B1073="",C1073=""),"",IFERROR(MATCH(B1073,'MASTER PRODUK'!$B$5:$B$204,0)*1000+C1073,""))</f>
        <v/>
      </c>
      <c r="B1073" s="38"/>
      <c r="C1073" s="38"/>
      <c r="D1073" s="38"/>
      <c r="E1073" s="38"/>
      <c r="F1073" s="38"/>
      <c r="G1073" s="105"/>
      <c r="H1073" s="40"/>
      <c r="I1073" s="38"/>
    </row>
    <row r="1074" spans="1:9">
      <c r="A1074" s="8" t="str">
        <f>IF(OR(B1074="",C1074=""),"",IFERROR(MATCH(B1074,'MASTER PRODUK'!$B$5:$B$204,0)*1000+C1074,""))</f>
        <v/>
      </c>
      <c r="B1074" s="38"/>
      <c r="C1074" s="38"/>
      <c r="D1074" s="38"/>
      <c r="E1074" s="38"/>
      <c r="F1074" s="38"/>
      <c r="G1074" s="105"/>
      <c r="H1074" s="40"/>
      <c r="I1074" s="38"/>
    </row>
    <row r="1075" spans="1:9">
      <c r="A1075" s="8" t="str">
        <f>IF(OR(B1075="",C1075=""),"",IFERROR(MATCH(B1075,'MASTER PRODUK'!$B$5:$B$204,0)*1000+C1075,""))</f>
        <v/>
      </c>
      <c r="B1075" s="38"/>
      <c r="C1075" s="38"/>
      <c r="D1075" s="38"/>
      <c r="E1075" s="38"/>
      <c r="F1075" s="38"/>
      <c r="G1075" s="105"/>
      <c r="H1075" s="40"/>
      <c r="I1075" s="38"/>
    </row>
    <row r="1076" spans="1:9">
      <c r="A1076" s="8" t="str">
        <f>IF(OR(B1076="",C1076=""),"",IFERROR(MATCH(B1076,'MASTER PRODUK'!$B$5:$B$204,0)*1000+C1076,""))</f>
        <v/>
      </c>
      <c r="B1076" s="38"/>
      <c r="C1076" s="38"/>
      <c r="D1076" s="38"/>
      <c r="E1076" s="38"/>
      <c r="F1076" s="38"/>
      <c r="G1076" s="105"/>
      <c r="H1076" s="40"/>
      <c r="I1076" s="38"/>
    </row>
    <row r="1077" spans="1:9">
      <c r="A1077" s="8" t="str">
        <f>IF(OR(B1077="",C1077=""),"",IFERROR(MATCH(B1077,'MASTER PRODUK'!$B$5:$B$204,0)*1000+C1077,""))</f>
        <v/>
      </c>
      <c r="B1077" s="38"/>
      <c r="C1077" s="38"/>
      <c r="D1077" s="38"/>
      <c r="E1077" s="38"/>
      <c r="F1077" s="38"/>
      <c r="G1077" s="105"/>
      <c r="H1077" s="40"/>
      <c r="I1077" s="38"/>
    </row>
    <row r="1078" spans="1:9">
      <c r="A1078" s="8" t="str">
        <f>IF(OR(B1078="",C1078=""),"",IFERROR(MATCH(B1078,'MASTER PRODUK'!$B$5:$B$204,0)*1000+C1078,""))</f>
        <v/>
      </c>
      <c r="B1078" s="38"/>
      <c r="C1078" s="38"/>
      <c r="D1078" s="38"/>
      <c r="E1078" s="38"/>
      <c r="F1078" s="38"/>
      <c r="G1078" s="105"/>
      <c r="H1078" s="40"/>
      <c r="I1078" s="38"/>
    </row>
    <row r="1079" spans="1:9">
      <c r="A1079" s="8" t="str">
        <f>IF(OR(B1079="",C1079=""),"",IFERROR(MATCH(B1079,'MASTER PRODUK'!$B$5:$B$204,0)*1000+C1079,""))</f>
        <v/>
      </c>
      <c r="B1079" s="38"/>
      <c r="C1079" s="38"/>
      <c r="D1079" s="38"/>
      <c r="E1079" s="38"/>
      <c r="F1079" s="38"/>
      <c r="G1079" s="105"/>
      <c r="H1079" s="40"/>
      <c r="I1079" s="38"/>
    </row>
    <row r="1080" spans="1:9">
      <c r="A1080" s="8" t="str">
        <f>IF(OR(B1080="",C1080=""),"",IFERROR(MATCH(B1080,'MASTER PRODUK'!$B$5:$B$204,0)*1000+C1080,""))</f>
        <v/>
      </c>
      <c r="B1080" s="38"/>
      <c r="C1080" s="38"/>
      <c r="D1080" s="38"/>
      <c r="E1080" s="38"/>
      <c r="F1080" s="38"/>
      <c r="G1080" s="105"/>
      <c r="H1080" s="40"/>
      <c r="I1080" s="38"/>
    </row>
    <row r="1081" spans="1:9">
      <c r="A1081" s="8" t="str">
        <f>IF(OR(B1081="",C1081=""),"",IFERROR(MATCH(B1081,'MASTER PRODUK'!$B$5:$B$204,0)*1000+C1081,""))</f>
        <v/>
      </c>
      <c r="B1081" s="38"/>
      <c r="C1081" s="38"/>
      <c r="D1081" s="38"/>
      <c r="E1081" s="38"/>
      <c r="F1081" s="38"/>
      <c r="G1081" s="105"/>
      <c r="H1081" s="40"/>
      <c r="I1081" s="38"/>
    </row>
    <row r="1082" spans="1:9">
      <c r="A1082" s="8" t="str">
        <f>IF(OR(B1082="",C1082=""),"",IFERROR(MATCH(B1082,'MASTER PRODUK'!$B$5:$B$204,0)*1000+C1082,""))</f>
        <v/>
      </c>
      <c r="B1082" s="38"/>
      <c r="C1082" s="38"/>
      <c r="D1082" s="38"/>
      <c r="E1082" s="38"/>
      <c r="F1082" s="38"/>
      <c r="G1082" s="105"/>
      <c r="H1082" s="40"/>
      <c r="I1082" s="38"/>
    </row>
    <row r="1083" spans="1:9">
      <c r="A1083" s="8" t="str">
        <f>IF(OR(B1083="",C1083=""),"",IFERROR(MATCH(B1083,'MASTER PRODUK'!$B$5:$B$204,0)*1000+C1083,""))</f>
        <v/>
      </c>
      <c r="B1083" s="38"/>
      <c r="C1083" s="38"/>
      <c r="D1083" s="38"/>
      <c r="E1083" s="38"/>
      <c r="F1083" s="38"/>
      <c r="G1083" s="105"/>
      <c r="H1083" s="40"/>
      <c r="I1083" s="38"/>
    </row>
    <row r="1084" spans="1:9">
      <c r="A1084" s="8" t="str">
        <f>IF(OR(B1084="",C1084=""),"",IFERROR(MATCH(B1084,'MASTER PRODUK'!$B$5:$B$204,0)*1000+C1084,""))</f>
        <v/>
      </c>
      <c r="B1084" s="38"/>
      <c r="C1084" s="38"/>
      <c r="D1084" s="38"/>
      <c r="E1084" s="38"/>
      <c r="F1084" s="38"/>
      <c r="G1084" s="105"/>
      <c r="H1084" s="40"/>
      <c r="I1084" s="38"/>
    </row>
    <row r="1085" spans="1:9">
      <c r="A1085" s="8" t="str">
        <f>IF(OR(B1085="",C1085=""),"",IFERROR(MATCH(B1085,'MASTER PRODUK'!$B$5:$B$204,0)*1000+C1085,""))</f>
        <v/>
      </c>
      <c r="B1085" s="38"/>
      <c r="C1085" s="38"/>
      <c r="D1085" s="38"/>
      <c r="E1085" s="38"/>
      <c r="F1085" s="38"/>
      <c r="G1085" s="105"/>
      <c r="H1085" s="40"/>
      <c r="I1085" s="38"/>
    </row>
    <row r="1086" spans="1:9">
      <c r="A1086" s="8" t="str">
        <f>IF(OR(B1086="",C1086=""),"",IFERROR(MATCH(B1086,'MASTER PRODUK'!$B$5:$B$204,0)*1000+C1086,""))</f>
        <v/>
      </c>
      <c r="B1086" s="38"/>
      <c r="C1086" s="38"/>
      <c r="D1086" s="38"/>
      <c r="E1086" s="38"/>
      <c r="F1086" s="38"/>
      <c r="G1086" s="105"/>
      <c r="H1086" s="40"/>
      <c r="I1086" s="38"/>
    </row>
    <row r="1087" spans="1:9">
      <c r="A1087" s="8" t="str">
        <f>IF(OR(B1087="",C1087=""),"",IFERROR(MATCH(B1087,'MASTER PRODUK'!$B$5:$B$204,0)*1000+C1087,""))</f>
        <v/>
      </c>
      <c r="B1087" s="38"/>
      <c r="C1087" s="38"/>
      <c r="D1087" s="38"/>
      <c r="E1087" s="38"/>
      <c r="F1087" s="38"/>
      <c r="G1087" s="105"/>
      <c r="H1087" s="40"/>
      <c r="I1087" s="38"/>
    </row>
    <row r="1088" spans="1:9">
      <c r="A1088" s="8" t="str">
        <f>IF(OR(B1088="",C1088=""),"",IFERROR(MATCH(B1088,'MASTER PRODUK'!$B$5:$B$204,0)*1000+C1088,""))</f>
        <v/>
      </c>
      <c r="B1088" s="38"/>
      <c r="C1088" s="38"/>
      <c r="D1088" s="38"/>
      <c r="E1088" s="38"/>
      <c r="F1088" s="38"/>
      <c r="G1088" s="105"/>
      <c r="H1088" s="40"/>
      <c r="I1088" s="38"/>
    </row>
    <row r="1089" spans="1:9">
      <c r="A1089" s="8" t="str">
        <f>IF(OR(B1089="",C1089=""),"",IFERROR(MATCH(B1089,'MASTER PRODUK'!$B$5:$B$204,0)*1000+C1089,""))</f>
        <v/>
      </c>
      <c r="B1089" s="38"/>
      <c r="C1089" s="38"/>
      <c r="D1089" s="38"/>
      <c r="E1089" s="38"/>
      <c r="F1089" s="38"/>
      <c r="G1089" s="105"/>
      <c r="H1089" s="40"/>
      <c r="I1089" s="38"/>
    </row>
    <row r="1090" spans="1:9">
      <c r="A1090" s="8" t="str">
        <f>IF(OR(B1090="",C1090=""),"",IFERROR(MATCH(B1090,'MASTER PRODUK'!$B$5:$B$204,0)*1000+C1090,""))</f>
        <v/>
      </c>
      <c r="B1090" s="38"/>
      <c r="C1090" s="38"/>
      <c r="D1090" s="38"/>
      <c r="E1090" s="38"/>
      <c r="F1090" s="38"/>
      <c r="G1090" s="105"/>
      <c r="H1090" s="40"/>
      <c r="I1090" s="38"/>
    </row>
    <row r="1091" spans="1:9">
      <c r="A1091" s="8" t="str">
        <f>IF(OR(B1091="",C1091=""),"",IFERROR(MATCH(B1091,'MASTER PRODUK'!$B$5:$B$204,0)*1000+C1091,""))</f>
        <v/>
      </c>
      <c r="B1091" s="38"/>
      <c r="C1091" s="38"/>
      <c r="D1091" s="38"/>
      <c r="E1091" s="38"/>
      <c r="F1091" s="38"/>
      <c r="G1091" s="105"/>
      <c r="H1091" s="40"/>
      <c r="I1091" s="38"/>
    </row>
    <row r="1092" spans="1:9">
      <c r="A1092" s="8" t="str">
        <f>IF(OR(B1092="",C1092=""),"",IFERROR(MATCH(B1092,'MASTER PRODUK'!$B$5:$B$204,0)*1000+C1092,""))</f>
        <v/>
      </c>
      <c r="B1092" s="38"/>
      <c r="C1092" s="38"/>
      <c r="D1092" s="38"/>
      <c r="E1092" s="38"/>
      <c r="F1092" s="38"/>
      <c r="G1092" s="105"/>
      <c r="H1092" s="40"/>
      <c r="I1092" s="38"/>
    </row>
    <row r="1093" spans="1:9">
      <c r="A1093" s="8" t="str">
        <f>IF(OR(B1093="",C1093=""),"",IFERROR(MATCH(B1093,'MASTER PRODUK'!$B$5:$B$204,0)*1000+C1093,""))</f>
        <v/>
      </c>
      <c r="B1093" s="38"/>
      <c r="C1093" s="38"/>
      <c r="D1093" s="38"/>
      <c r="E1093" s="38"/>
      <c r="F1093" s="38"/>
      <c r="G1093" s="105"/>
      <c r="H1093" s="40"/>
      <c r="I1093" s="38"/>
    </row>
    <row r="1094" spans="1:9">
      <c r="A1094" s="8" t="str">
        <f>IF(OR(B1094="",C1094=""),"",IFERROR(MATCH(B1094,'MASTER PRODUK'!$B$5:$B$204,0)*1000+C1094,""))</f>
        <v/>
      </c>
      <c r="B1094" s="38"/>
      <c r="C1094" s="38"/>
      <c r="D1094" s="38"/>
      <c r="E1094" s="38"/>
      <c r="F1094" s="38"/>
      <c r="G1094" s="105"/>
      <c r="H1094" s="40"/>
      <c r="I1094" s="38"/>
    </row>
    <row r="1095" spans="1:9">
      <c r="A1095" s="8" t="str">
        <f>IF(OR(B1095="",C1095=""),"",IFERROR(MATCH(B1095,'MASTER PRODUK'!$B$5:$B$204,0)*1000+C1095,""))</f>
        <v/>
      </c>
      <c r="B1095" s="38"/>
      <c r="C1095" s="38"/>
      <c r="D1095" s="38"/>
      <c r="E1095" s="38"/>
      <c r="F1095" s="38"/>
      <c r="G1095" s="105"/>
      <c r="H1095" s="40"/>
      <c r="I1095" s="38"/>
    </row>
    <row r="1096" spans="1:9">
      <c r="A1096" s="8" t="str">
        <f>IF(OR(B1096="",C1096=""),"",IFERROR(MATCH(B1096,'MASTER PRODUK'!$B$5:$B$204,0)*1000+C1096,""))</f>
        <v/>
      </c>
      <c r="B1096" s="38"/>
      <c r="C1096" s="38"/>
      <c r="D1096" s="38"/>
      <c r="E1096" s="38"/>
      <c r="F1096" s="38"/>
      <c r="G1096" s="105"/>
      <c r="H1096" s="40"/>
      <c r="I1096" s="38"/>
    </row>
    <row r="1097" spans="1:9">
      <c r="A1097" s="8" t="str">
        <f>IF(OR(B1097="",C1097=""),"",IFERROR(MATCH(B1097,'MASTER PRODUK'!$B$5:$B$204,0)*1000+C1097,""))</f>
        <v/>
      </c>
      <c r="B1097" s="38"/>
      <c r="C1097" s="38"/>
      <c r="D1097" s="38"/>
      <c r="E1097" s="38"/>
      <c r="F1097" s="38"/>
      <c r="G1097" s="105"/>
      <c r="H1097" s="40"/>
      <c r="I1097" s="38"/>
    </row>
    <row r="1098" spans="1:9">
      <c r="A1098" s="8" t="str">
        <f>IF(OR(B1098="",C1098=""),"",IFERROR(MATCH(B1098,'MASTER PRODUK'!$B$5:$B$204,0)*1000+C1098,""))</f>
        <v/>
      </c>
      <c r="B1098" s="38"/>
      <c r="C1098" s="38"/>
      <c r="D1098" s="38"/>
      <c r="E1098" s="38"/>
      <c r="F1098" s="38"/>
      <c r="G1098" s="105"/>
      <c r="H1098" s="40"/>
      <c r="I1098" s="38"/>
    </row>
    <row r="1099" spans="1:9">
      <c r="A1099" s="8" t="str">
        <f>IF(OR(B1099="",C1099=""),"",IFERROR(MATCH(B1099,'MASTER PRODUK'!$B$5:$B$204,0)*1000+C1099,""))</f>
        <v/>
      </c>
      <c r="B1099" s="38"/>
      <c r="C1099" s="38"/>
      <c r="D1099" s="38"/>
      <c r="E1099" s="38"/>
      <c r="F1099" s="38"/>
      <c r="G1099" s="105"/>
      <c r="H1099" s="40"/>
      <c r="I1099" s="38"/>
    </row>
    <row r="1100" spans="1:9">
      <c r="A1100" s="8" t="str">
        <f>IF(OR(B1100="",C1100=""),"",IFERROR(MATCH(B1100,'MASTER PRODUK'!$B$5:$B$204,0)*1000+C1100,""))</f>
        <v/>
      </c>
      <c r="B1100" s="38"/>
      <c r="C1100" s="38"/>
      <c r="D1100" s="38"/>
      <c r="E1100" s="38"/>
      <c r="F1100" s="38"/>
      <c r="G1100" s="105"/>
      <c r="H1100" s="40"/>
      <c r="I1100" s="38"/>
    </row>
    <row r="1101" spans="1:9">
      <c r="A1101" s="8" t="str">
        <f>IF(OR(B1101="",C1101=""),"",IFERROR(MATCH(B1101,'MASTER PRODUK'!$B$5:$B$204,0)*1000+C1101,""))</f>
        <v/>
      </c>
      <c r="B1101" s="38"/>
      <c r="C1101" s="38"/>
      <c r="D1101" s="38"/>
      <c r="E1101" s="38"/>
      <c r="F1101" s="38"/>
      <c r="G1101" s="105"/>
      <c r="H1101" s="40"/>
      <c r="I1101" s="38"/>
    </row>
    <row r="1102" spans="1:9">
      <c r="A1102" s="8" t="str">
        <f>IF(OR(B1102="",C1102=""),"",IFERROR(MATCH(B1102,'MASTER PRODUK'!$B$5:$B$204,0)*1000+C1102,""))</f>
        <v/>
      </c>
      <c r="B1102" s="38"/>
      <c r="C1102" s="38"/>
      <c r="D1102" s="38"/>
      <c r="E1102" s="38"/>
      <c r="F1102" s="38"/>
      <c r="G1102" s="105"/>
      <c r="H1102" s="40"/>
      <c r="I1102" s="38"/>
    </row>
    <row r="1103" spans="1:9">
      <c r="A1103" s="8" t="str">
        <f>IF(OR(B1103="",C1103=""),"",IFERROR(MATCH(B1103,'MASTER PRODUK'!$B$5:$B$204,0)*1000+C1103,""))</f>
        <v/>
      </c>
      <c r="B1103" s="38"/>
      <c r="C1103" s="38"/>
      <c r="D1103" s="38"/>
      <c r="E1103" s="38"/>
      <c r="F1103" s="38"/>
      <c r="G1103" s="105"/>
      <c r="H1103" s="40"/>
      <c r="I1103" s="38"/>
    </row>
    <row r="1104" spans="1:9">
      <c r="A1104" s="8" t="str">
        <f>IF(OR(B1104="",C1104=""),"",IFERROR(MATCH(B1104,'MASTER PRODUK'!$B$5:$B$204,0)*1000+C1104,""))</f>
        <v/>
      </c>
      <c r="B1104" s="38"/>
      <c r="C1104" s="38"/>
      <c r="D1104" s="38"/>
      <c r="E1104" s="38"/>
      <c r="F1104" s="38"/>
      <c r="G1104" s="105"/>
      <c r="H1104" s="40"/>
      <c r="I1104" s="38"/>
    </row>
    <row r="1105" spans="1:9">
      <c r="A1105" s="8" t="str">
        <f>IF(OR(B1105="",C1105=""),"",IFERROR(MATCH(B1105,'MASTER PRODUK'!$B$5:$B$204,0)*1000+C1105,""))</f>
        <v/>
      </c>
      <c r="B1105" s="38"/>
      <c r="C1105" s="38"/>
      <c r="D1105" s="38"/>
      <c r="E1105" s="38"/>
      <c r="F1105" s="38"/>
      <c r="G1105" s="105"/>
      <c r="H1105" s="40"/>
      <c r="I1105" s="38"/>
    </row>
    <row r="1106" spans="1:9">
      <c r="A1106" s="8" t="str">
        <f>IF(OR(B1106="",C1106=""),"",IFERROR(MATCH(B1106,'MASTER PRODUK'!$B$5:$B$204,0)*1000+C1106,""))</f>
        <v/>
      </c>
      <c r="B1106" s="38"/>
      <c r="C1106" s="38"/>
      <c r="D1106" s="38"/>
      <c r="E1106" s="38"/>
      <c r="F1106" s="38"/>
      <c r="G1106" s="105"/>
      <c r="H1106" s="40"/>
      <c r="I1106" s="38"/>
    </row>
    <row r="1107" spans="1:9">
      <c r="A1107" s="8" t="str">
        <f>IF(OR(B1107="",C1107=""),"",IFERROR(MATCH(B1107,'MASTER PRODUK'!$B$5:$B$204,0)*1000+C1107,""))</f>
        <v/>
      </c>
      <c r="B1107" s="38"/>
      <c r="C1107" s="38"/>
      <c r="D1107" s="38"/>
      <c r="E1107" s="38"/>
      <c r="F1107" s="38"/>
      <c r="G1107" s="105"/>
      <c r="H1107" s="40"/>
      <c r="I1107" s="38"/>
    </row>
    <row r="1108" spans="1:9">
      <c r="A1108" s="8" t="str">
        <f>IF(OR(B1108="",C1108=""),"",IFERROR(MATCH(B1108,'MASTER PRODUK'!$B$5:$B$204,0)*1000+C1108,""))</f>
        <v/>
      </c>
      <c r="B1108" s="38"/>
      <c r="C1108" s="38"/>
      <c r="D1108" s="38"/>
      <c r="E1108" s="38"/>
      <c r="F1108" s="38"/>
      <c r="G1108" s="105"/>
      <c r="H1108" s="40"/>
      <c r="I1108" s="38"/>
    </row>
    <row r="1109" spans="1:9">
      <c r="A1109" s="8" t="str">
        <f>IF(OR(B1109="",C1109=""),"",IFERROR(MATCH(B1109,'MASTER PRODUK'!$B$5:$B$204,0)*1000+C1109,""))</f>
        <v/>
      </c>
      <c r="B1109" s="38"/>
      <c r="C1109" s="38"/>
      <c r="D1109" s="38"/>
      <c r="E1109" s="38"/>
      <c r="F1109" s="38"/>
      <c r="G1109" s="105"/>
      <c r="H1109" s="40"/>
      <c r="I1109" s="38"/>
    </row>
    <row r="1110" spans="1:9">
      <c r="A1110" s="8" t="str">
        <f>IF(OR(B1110="",C1110=""),"",IFERROR(MATCH(B1110,'MASTER PRODUK'!$B$5:$B$204,0)*1000+C1110,""))</f>
        <v/>
      </c>
      <c r="B1110" s="38"/>
      <c r="C1110" s="38"/>
      <c r="D1110" s="38"/>
      <c r="E1110" s="38"/>
      <c r="F1110" s="38"/>
      <c r="G1110" s="105"/>
      <c r="H1110" s="40"/>
      <c r="I1110" s="38"/>
    </row>
    <row r="1111" spans="1:9">
      <c r="A1111" s="8" t="str">
        <f>IF(OR(B1111="",C1111=""),"",IFERROR(MATCH(B1111,'MASTER PRODUK'!$B$5:$B$204,0)*1000+C1111,""))</f>
        <v/>
      </c>
      <c r="B1111" s="38"/>
      <c r="C1111" s="38"/>
      <c r="D1111" s="38"/>
      <c r="E1111" s="38"/>
      <c r="F1111" s="38"/>
      <c r="G1111" s="105"/>
      <c r="H1111" s="40"/>
      <c r="I1111" s="38"/>
    </row>
    <row r="1112" spans="1:9">
      <c r="A1112" s="8" t="str">
        <f>IF(OR(B1112="",C1112=""),"",IFERROR(MATCH(B1112,'MASTER PRODUK'!$B$5:$B$204,0)*1000+C1112,""))</f>
        <v/>
      </c>
      <c r="B1112" s="38"/>
      <c r="C1112" s="38"/>
      <c r="D1112" s="38"/>
      <c r="E1112" s="38"/>
      <c r="F1112" s="38"/>
      <c r="G1112" s="105"/>
      <c r="H1112" s="40"/>
      <c r="I1112" s="38"/>
    </row>
    <row r="1113" spans="1:9">
      <c r="A1113" s="8" t="str">
        <f>IF(OR(B1113="",C1113=""),"",IFERROR(MATCH(B1113,'MASTER PRODUK'!$B$5:$B$204,0)*1000+C1113,""))</f>
        <v/>
      </c>
      <c r="B1113" s="38"/>
      <c r="C1113" s="38"/>
      <c r="D1113" s="38"/>
      <c r="E1113" s="38"/>
      <c r="F1113" s="38"/>
      <c r="G1113" s="105"/>
      <c r="H1113" s="40"/>
      <c r="I1113" s="38"/>
    </row>
    <row r="1114" spans="1:9">
      <c r="A1114" s="8" t="str">
        <f>IF(OR(B1114="",C1114=""),"",IFERROR(MATCH(B1114,'MASTER PRODUK'!$B$5:$B$204,0)*1000+C1114,""))</f>
        <v/>
      </c>
      <c r="B1114" s="38"/>
      <c r="C1114" s="38"/>
      <c r="D1114" s="38"/>
      <c r="E1114" s="38"/>
      <c r="F1114" s="38"/>
      <c r="G1114" s="105"/>
      <c r="H1114" s="40"/>
      <c r="I1114" s="38"/>
    </row>
    <row r="1115" spans="1:9">
      <c r="A1115" s="8" t="str">
        <f>IF(OR(B1115="",C1115=""),"",IFERROR(MATCH(B1115,'MASTER PRODUK'!$B$5:$B$204,0)*1000+C1115,""))</f>
        <v/>
      </c>
      <c r="B1115" s="38"/>
      <c r="C1115" s="38"/>
      <c r="D1115" s="38"/>
      <c r="E1115" s="38"/>
      <c r="F1115" s="38"/>
      <c r="G1115" s="105"/>
      <c r="H1115" s="40"/>
      <c r="I1115" s="38"/>
    </row>
    <row r="1116" spans="1:9">
      <c r="A1116" s="8" t="str">
        <f>IF(OR(B1116="",C1116=""),"",IFERROR(MATCH(B1116,'MASTER PRODUK'!$B$5:$B$204,0)*1000+C1116,""))</f>
        <v/>
      </c>
      <c r="B1116" s="38"/>
      <c r="C1116" s="38"/>
      <c r="D1116" s="38"/>
      <c r="E1116" s="38"/>
      <c r="F1116" s="38"/>
      <c r="G1116" s="105"/>
      <c r="H1116" s="40"/>
      <c r="I1116" s="38"/>
    </row>
    <row r="1117" spans="1:9">
      <c r="A1117" s="8" t="str">
        <f>IF(OR(B1117="",C1117=""),"",IFERROR(MATCH(B1117,'MASTER PRODUK'!$B$5:$B$204,0)*1000+C1117,""))</f>
        <v/>
      </c>
      <c r="B1117" s="38"/>
      <c r="C1117" s="38"/>
      <c r="D1117" s="38"/>
      <c r="E1117" s="38"/>
      <c r="F1117" s="38"/>
      <c r="G1117" s="105"/>
      <c r="H1117" s="40"/>
      <c r="I1117" s="38"/>
    </row>
    <row r="1118" spans="1:9">
      <c r="A1118" s="8" t="str">
        <f>IF(OR(B1118="",C1118=""),"",IFERROR(MATCH(B1118,'MASTER PRODUK'!$B$5:$B$204,0)*1000+C1118,""))</f>
        <v/>
      </c>
      <c r="B1118" s="38"/>
      <c r="C1118" s="38"/>
      <c r="D1118" s="38"/>
      <c r="E1118" s="38"/>
      <c r="F1118" s="38"/>
      <c r="G1118" s="105"/>
      <c r="H1118" s="40"/>
      <c r="I1118" s="38"/>
    </row>
    <row r="1119" spans="1:9">
      <c r="A1119" s="8" t="str">
        <f>IF(OR(B1119="",C1119=""),"",IFERROR(MATCH(B1119,'MASTER PRODUK'!$B$5:$B$204,0)*1000+C1119,""))</f>
        <v/>
      </c>
      <c r="B1119" s="38"/>
      <c r="C1119" s="38"/>
      <c r="D1119" s="38"/>
      <c r="E1119" s="38"/>
      <c r="F1119" s="38"/>
      <c r="G1119" s="105"/>
      <c r="H1119" s="40"/>
      <c r="I1119" s="38"/>
    </row>
    <row r="1120" spans="1:9">
      <c r="A1120" s="8" t="str">
        <f>IF(OR(B1120="",C1120=""),"",IFERROR(MATCH(B1120,'MASTER PRODUK'!$B$5:$B$204,0)*1000+C1120,""))</f>
        <v/>
      </c>
      <c r="B1120" s="38"/>
      <c r="C1120" s="38"/>
      <c r="D1120" s="38"/>
      <c r="E1120" s="38"/>
      <c r="F1120" s="38"/>
      <c r="G1120" s="105"/>
      <c r="H1120" s="40"/>
      <c r="I1120" s="38"/>
    </row>
    <row r="1121" spans="1:9">
      <c r="A1121" s="8" t="str">
        <f>IF(OR(B1121="",C1121=""),"",IFERROR(MATCH(B1121,'MASTER PRODUK'!$B$5:$B$204,0)*1000+C1121,""))</f>
        <v/>
      </c>
      <c r="B1121" s="38"/>
      <c r="C1121" s="38"/>
      <c r="D1121" s="38"/>
      <c r="E1121" s="38"/>
      <c r="F1121" s="38"/>
      <c r="G1121" s="105"/>
      <c r="H1121" s="40"/>
      <c r="I1121" s="38"/>
    </row>
    <row r="1122" spans="1:9">
      <c r="A1122" s="8" t="str">
        <f>IF(OR(B1122="",C1122=""),"",IFERROR(MATCH(B1122,'MASTER PRODUK'!$B$5:$B$204,0)*1000+C1122,""))</f>
        <v/>
      </c>
      <c r="B1122" s="38"/>
      <c r="C1122" s="38"/>
      <c r="D1122" s="38"/>
      <c r="E1122" s="38"/>
      <c r="F1122" s="38"/>
      <c r="G1122" s="105"/>
      <c r="H1122" s="40"/>
      <c r="I1122" s="38"/>
    </row>
    <row r="1123" spans="1:9">
      <c r="A1123" s="8" t="str">
        <f>IF(OR(B1123="",C1123=""),"",IFERROR(MATCH(B1123,'MASTER PRODUK'!$B$5:$B$204,0)*1000+C1123,""))</f>
        <v/>
      </c>
      <c r="B1123" s="38"/>
      <c r="C1123" s="38"/>
      <c r="D1123" s="38"/>
      <c r="E1123" s="38"/>
      <c r="F1123" s="38"/>
      <c r="G1123" s="105"/>
      <c r="H1123" s="40"/>
      <c r="I1123" s="38"/>
    </row>
    <row r="1124" spans="1:9">
      <c r="A1124" s="8" t="str">
        <f>IF(OR(B1124="",C1124=""),"",IFERROR(MATCH(B1124,'MASTER PRODUK'!$B$5:$B$204,0)*1000+C1124,""))</f>
        <v/>
      </c>
      <c r="B1124" s="38"/>
      <c r="C1124" s="38"/>
      <c r="D1124" s="38"/>
      <c r="E1124" s="38"/>
      <c r="F1124" s="38"/>
      <c r="G1124" s="105"/>
      <c r="H1124" s="40"/>
      <c r="I1124" s="38"/>
    </row>
    <row r="1125" spans="1:9">
      <c r="A1125" s="8" t="str">
        <f>IF(OR(B1125="",C1125=""),"",IFERROR(MATCH(B1125,'MASTER PRODUK'!$B$5:$B$204,0)*1000+C1125,""))</f>
        <v/>
      </c>
      <c r="B1125" s="38"/>
      <c r="C1125" s="38"/>
      <c r="D1125" s="38"/>
      <c r="E1125" s="38"/>
      <c r="F1125" s="38"/>
      <c r="G1125" s="105"/>
      <c r="H1125" s="40"/>
      <c r="I1125" s="38"/>
    </row>
    <row r="1126" spans="1:9">
      <c r="A1126" s="8" t="str">
        <f>IF(OR(B1126="",C1126=""),"",IFERROR(MATCH(B1126,'MASTER PRODUK'!$B$5:$B$204,0)*1000+C1126,""))</f>
        <v/>
      </c>
      <c r="B1126" s="38"/>
      <c r="C1126" s="38"/>
      <c r="D1126" s="38"/>
      <c r="E1126" s="38"/>
      <c r="F1126" s="38"/>
      <c r="G1126" s="105"/>
      <c r="H1126" s="40"/>
      <c r="I1126" s="38"/>
    </row>
    <row r="1127" spans="1:9">
      <c r="A1127" s="8" t="str">
        <f>IF(OR(B1127="",C1127=""),"",IFERROR(MATCH(B1127,'MASTER PRODUK'!$B$5:$B$204,0)*1000+C1127,""))</f>
        <v/>
      </c>
      <c r="B1127" s="38"/>
      <c r="C1127" s="38"/>
      <c r="D1127" s="38"/>
      <c r="E1127" s="38"/>
      <c r="F1127" s="38"/>
      <c r="G1127" s="105"/>
      <c r="H1127" s="40"/>
      <c r="I1127" s="38"/>
    </row>
    <row r="1128" spans="1:9">
      <c r="A1128" s="8" t="str">
        <f>IF(OR(B1128="",C1128=""),"",IFERROR(MATCH(B1128,'MASTER PRODUK'!$B$5:$B$204,0)*1000+C1128,""))</f>
        <v/>
      </c>
      <c r="B1128" s="38"/>
      <c r="C1128" s="38"/>
      <c r="D1128" s="38"/>
      <c r="E1128" s="38"/>
      <c r="F1128" s="38"/>
      <c r="G1128" s="105"/>
      <c r="H1128" s="40"/>
      <c r="I1128" s="38"/>
    </row>
    <row r="1129" spans="1:9">
      <c r="A1129" s="8" t="str">
        <f>IF(OR(B1129="",C1129=""),"",IFERROR(MATCH(B1129,'MASTER PRODUK'!$B$5:$B$204,0)*1000+C1129,""))</f>
        <v/>
      </c>
      <c r="B1129" s="38"/>
      <c r="C1129" s="38"/>
      <c r="D1129" s="38"/>
      <c r="E1129" s="38"/>
      <c r="F1129" s="38"/>
      <c r="G1129" s="105"/>
      <c r="H1129" s="40"/>
      <c r="I1129" s="38"/>
    </row>
    <row r="1130" spans="1:9">
      <c r="A1130" s="8" t="str">
        <f>IF(OR(B1130="",C1130=""),"",IFERROR(MATCH(B1130,'MASTER PRODUK'!$B$5:$B$204,0)*1000+C1130,""))</f>
        <v/>
      </c>
      <c r="B1130" s="38"/>
      <c r="C1130" s="38"/>
      <c r="D1130" s="38"/>
      <c r="E1130" s="38"/>
      <c r="F1130" s="38"/>
      <c r="G1130" s="105"/>
      <c r="H1130" s="40"/>
      <c r="I1130" s="38"/>
    </row>
    <row r="1131" spans="1:9">
      <c r="A1131" s="8" t="str">
        <f>IF(OR(B1131="",C1131=""),"",IFERROR(MATCH(B1131,'MASTER PRODUK'!$B$5:$B$204,0)*1000+C1131,""))</f>
        <v/>
      </c>
      <c r="B1131" s="38"/>
      <c r="C1131" s="38"/>
      <c r="D1131" s="38"/>
      <c r="E1131" s="38"/>
      <c r="F1131" s="38"/>
      <c r="G1131" s="105"/>
      <c r="H1131" s="40"/>
      <c r="I1131" s="38"/>
    </row>
    <row r="1132" spans="1:9">
      <c r="A1132" s="8" t="str">
        <f>IF(OR(B1132="",C1132=""),"",IFERROR(MATCH(B1132,'MASTER PRODUK'!$B$5:$B$204,0)*1000+C1132,""))</f>
        <v/>
      </c>
      <c r="B1132" s="38"/>
      <c r="C1132" s="38"/>
      <c r="D1132" s="38"/>
      <c r="E1132" s="38"/>
      <c r="F1132" s="38"/>
      <c r="G1132" s="105"/>
      <c r="H1132" s="40"/>
      <c r="I1132" s="38"/>
    </row>
    <row r="1133" spans="1:9">
      <c r="A1133" s="8" t="str">
        <f>IF(OR(B1133="",C1133=""),"",IFERROR(MATCH(B1133,'MASTER PRODUK'!$B$5:$B$204,0)*1000+C1133,""))</f>
        <v/>
      </c>
      <c r="B1133" s="38"/>
      <c r="C1133" s="38"/>
      <c r="D1133" s="38"/>
      <c r="E1133" s="38"/>
      <c r="F1133" s="38"/>
      <c r="G1133" s="105"/>
      <c r="H1133" s="40"/>
      <c r="I1133" s="38"/>
    </row>
    <row r="1134" spans="1:9">
      <c r="A1134" s="8" t="str">
        <f>IF(OR(B1134="",C1134=""),"",IFERROR(MATCH(B1134,'MASTER PRODUK'!$B$5:$B$204,0)*1000+C1134,""))</f>
        <v/>
      </c>
      <c r="B1134" s="38"/>
      <c r="C1134" s="38"/>
      <c r="D1134" s="38"/>
      <c r="E1134" s="38"/>
      <c r="F1134" s="38"/>
      <c r="G1134" s="105"/>
      <c r="H1134" s="40"/>
      <c r="I1134" s="38"/>
    </row>
    <row r="1135" spans="1:9">
      <c r="A1135" s="8" t="str">
        <f>IF(OR(B1135="",C1135=""),"",IFERROR(MATCH(B1135,'MASTER PRODUK'!$B$5:$B$204,0)*1000+C1135,""))</f>
        <v/>
      </c>
      <c r="B1135" s="38"/>
      <c r="C1135" s="38"/>
      <c r="D1135" s="38"/>
      <c r="E1135" s="38"/>
      <c r="F1135" s="38"/>
      <c r="G1135" s="105"/>
      <c r="H1135" s="40"/>
      <c r="I1135" s="38"/>
    </row>
    <row r="1136" spans="1:9">
      <c r="A1136" s="8" t="str">
        <f>IF(OR(B1136="",C1136=""),"",IFERROR(MATCH(B1136,'MASTER PRODUK'!$B$5:$B$204,0)*1000+C1136,""))</f>
        <v/>
      </c>
      <c r="B1136" s="38"/>
      <c r="C1136" s="38"/>
      <c r="D1136" s="38"/>
      <c r="E1136" s="38"/>
      <c r="F1136" s="38"/>
      <c r="G1136" s="105"/>
      <c r="H1136" s="40"/>
      <c r="I1136" s="38"/>
    </row>
    <row r="1137" spans="1:9">
      <c r="A1137" s="8" t="str">
        <f>IF(OR(B1137="",C1137=""),"",IFERROR(MATCH(B1137,'MASTER PRODUK'!$B$5:$B$204,0)*1000+C1137,""))</f>
        <v/>
      </c>
      <c r="B1137" s="38"/>
      <c r="C1137" s="38"/>
      <c r="D1137" s="38"/>
      <c r="E1137" s="38"/>
      <c r="F1137" s="38"/>
      <c r="G1137" s="105"/>
      <c r="H1137" s="40"/>
      <c r="I1137" s="38"/>
    </row>
    <row r="1138" spans="1:9">
      <c r="A1138" s="8" t="str">
        <f>IF(OR(B1138="",C1138=""),"",IFERROR(MATCH(B1138,'MASTER PRODUK'!$B$5:$B$204,0)*1000+C1138,""))</f>
        <v/>
      </c>
      <c r="B1138" s="38"/>
      <c r="C1138" s="38"/>
      <c r="D1138" s="38"/>
      <c r="E1138" s="38"/>
      <c r="F1138" s="38"/>
      <c r="G1138" s="105"/>
      <c r="H1138" s="40"/>
      <c r="I1138" s="38"/>
    </row>
    <row r="1139" spans="1:9">
      <c r="A1139" s="8" t="str">
        <f>IF(OR(B1139="",C1139=""),"",IFERROR(MATCH(B1139,'MASTER PRODUK'!$B$5:$B$204,0)*1000+C1139,""))</f>
        <v/>
      </c>
      <c r="B1139" s="38"/>
      <c r="C1139" s="38"/>
      <c r="D1139" s="38"/>
      <c r="E1139" s="38"/>
      <c r="F1139" s="38"/>
      <c r="G1139" s="105"/>
      <c r="H1139" s="40"/>
      <c r="I1139" s="38"/>
    </row>
    <row r="1140" spans="1:9">
      <c r="A1140" s="8" t="str">
        <f>IF(OR(B1140="",C1140=""),"",IFERROR(MATCH(B1140,'MASTER PRODUK'!$B$5:$B$204,0)*1000+C1140,""))</f>
        <v/>
      </c>
      <c r="B1140" s="38"/>
      <c r="C1140" s="38"/>
      <c r="D1140" s="38"/>
      <c r="E1140" s="38"/>
      <c r="F1140" s="38"/>
      <c r="G1140" s="105"/>
      <c r="H1140" s="40"/>
      <c r="I1140" s="38"/>
    </row>
    <row r="1141" spans="1:9">
      <c r="A1141" s="8" t="str">
        <f>IF(OR(B1141="",C1141=""),"",IFERROR(MATCH(B1141,'MASTER PRODUK'!$B$5:$B$204,0)*1000+C1141,""))</f>
        <v/>
      </c>
      <c r="B1141" s="38"/>
      <c r="C1141" s="38"/>
      <c r="D1141" s="38"/>
      <c r="E1141" s="38"/>
      <c r="F1141" s="38"/>
      <c r="G1141" s="105"/>
      <c r="H1141" s="40"/>
      <c r="I1141" s="38"/>
    </row>
    <row r="1142" spans="1:9">
      <c r="A1142" s="8" t="str">
        <f>IF(OR(B1142="",C1142=""),"",IFERROR(MATCH(B1142,'MASTER PRODUK'!$B$5:$B$204,0)*1000+C1142,""))</f>
        <v/>
      </c>
      <c r="B1142" s="38"/>
      <c r="C1142" s="38"/>
      <c r="D1142" s="38"/>
      <c r="E1142" s="38"/>
      <c r="F1142" s="38"/>
      <c r="G1142" s="105"/>
      <c r="H1142" s="40"/>
      <c r="I1142" s="38"/>
    </row>
    <row r="1143" spans="1:9">
      <c r="A1143" s="8" t="str">
        <f>IF(OR(B1143="",C1143=""),"",IFERROR(MATCH(B1143,'MASTER PRODUK'!$B$5:$B$204,0)*1000+C1143,""))</f>
        <v/>
      </c>
      <c r="B1143" s="38"/>
      <c r="C1143" s="38"/>
      <c r="D1143" s="38"/>
      <c r="E1143" s="38"/>
      <c r="F1143" s="38"/>
      <c r="G1143" s="105"/>
      <c r="H1143" s="40"/>
      <c r="I1143" s="38"/>
    </row>
    <row r="1144" spans="1:9">
      <c r="A1144" s="8" t="str">
        <f>IF(OR(B1144="",C1144=""),"",IFERROR(MATCH(B1144,'MASTER PRODUK'!$B$5:$B$204,0)*1000+C1144,""))</f>
        <v/>
      </c>
      <c r="B1144" s="38"/>
      <c r="C1144" s="38"/>
      <c r="D1144" s="38"/>
      <c r="E1144" s="38"/>
      <c r="F1144" s="38"/>
      <c r="G1144" s="105"/>
      <c r="H1144" s="40"/>
      <c r="I1144" s="38"/>
    </row>
    <row r="1145" spans="1:9">
      <c r="A1145" s="8" t="str">
        <f>IF(OR(B1145="",C1145=""),"",IFERROR(MATCH(B1145,'MASTER PRODUK'!$B$5:$B$204,0)*1000+C1145,""))</f>
        <v/>
      </c>
      <c r="B1145" s="38"/>
      <c r="C1145" s="38"/>
      <c r="D1145" s="38"/>
      <c r="E1145" s="38"/>
      <c r="F1145" s="38"/>
      <c r="G1145" s="105"/>
      <c r="H1145" s="40"/>
      <c r="I1145" s="38"/>
    </row>
    <row r="1146" spans="1:9">
      <c r="A1146" s="8" t="str">
        <f>IF(OR(B1146="",C1146=""),"",IFERROR(MATCH(B1146,'MASTER PRODUK'!$B$5:$B$204,0)*1000+C1146,""))</f>
        <v/>
      </c>
      <c r="B1146" s="38"/>
      <c r="C1146" s="38"/>
      <c r="D1146" s="38"/>
      <c r="E1146" s="38"/>
      <c r="F1146" s="38"/>
      <c r="G1146" s="105"/>
      <c r="H1146" s="40"/>
      <c r="I1146" s="38"/>
    </row>
    <row r="1147" spans="1:9">
      <c r="A1147" s="8" t="str">
        <f>IF(OR(B1147="",C1147=""),"",IFERROR(MATCH(B1147,'MASTER PRODUK'!$B$5:$B$204,0)*1000+C1147,""))</f>
        <v/>
      </c>
      <c r="B1147" s="38"/>
      <c r="C1147" s="38"/>
      <c r="D1147" s="38"/>
      <c r="E1147" s="38"/>
      <c r="F1147" s="38"/>
      <c r="G1147" s="105"/>
      <c r="H1147" s="40"/>
      <c r="I1147" s="38"/>
    </row>
    <row r="1148" spans="1:9">
      <c r="A1148" s="8" t="str">
        <f>IF(OR(B1148="",C1148=""),"",IFERROR(MATCH(B1148,'MASTER PRODUK'!$B$5:$B$204,0)*1000+C1148,""))</f>
        <v/>
      </c>
      <c r="B1148" s="38"/>
      <c r="C1148" s="38"/>
      <c r="D1148" s="38"/>
      <c r="E1148" s="38"/>
      <c r="F1148" s="38"/>
      <c r="G1148" s="105"/>
      <c r="H1148" s="40"/>
      <c r="I1148" s="38"/>
    </row>
    <row r="1149" spans="1:9">
      <c r="A1149" s="8" t="str">
        <f>IF(OR(B1149="",C1149=""),"",IFERROR(MATCH(B1149,'MASTER PRODUK'!$B$5:$B$204,0)*1000+C1149,""))</f>
        <v/>
      </c>
      <c r="B1149" s="38"/>
      <c r="C1149" s="38"/>
      <c r="D1149" s="38"/>
      <c r="E1149" s="38"/>
      <c r="F1149" s="38"/>
      <c r="G1149" s="105"/>
      <c r="H1149" s="40"/>
      <c r="I1149" s="38"/>
    </row>
    <row r="1150" spans="1:9">
      <c r="A1150" s="8" t="str">
        <f>IF(OR(B1150="",C1150=""),"",IFERROR(MATCH(B1150,'MASTER PRODUK'!$B$5:$B$204,0)*1000+C1150,""))</f>
        <v/>
      </c>
      <c r="B1150" s="38"/>
      <c r="C1150" s="38"/>
      <c r="D1150" s="38"/>
      <c r="E1150" s="38"/>
      <c r="F1150" s="38"/>
      <c r="G1150" s="105"/>
      <c r="H1150" s="40"/>
      <c r="I1150" s="38"/>
    </row>
    <row r="1151" spans="1:9">
      <c r="A1151" s="8" t="str">
        <f>IF(OR(B1151="",C1151=""),"",IFERROR(MATCH(B1151,'MASTER PRODUK'!$B$5:$B$204,0)*1000+C1151,""))</f>
        <v/>
      </c>
      <c r="B1151" s="38"/>
      <c r="C1151" s="38"/>
      <c r="D1151" s="38"/>
      <c r="E1151" s="38"/>
      <c r="F1151" s="38"/>
      <c r="G1151" s="105"/>
      <c r="H1151" s="40"/>
      <c r="I1151" s="38"/>
    </row>
    <row r="1152" spans="1:9">
      <c r="A1152" s="8" t="str">
        <f>IF(OR(B1152="",C1152=""),"",IFERROR(MATCH(B1152,'MASTER PRODUK'!$B$5:$B$204,0)*1000+C1152,""))</f>
        <v/>
      </c>
      <c r="B1152" s="38"/>
      <c r="C1152" s="38"/>
      <c r="D1152" s="38"/>
      <c r="E1152" s="38"/>
      <c r="F1152" s="38"/>
      <c r="G1152" s="105"/>
      <c r="H1152" s="40"/>
      <c r="I1152" s="38"/>
    </row>
    <row r="1153" spans="1:9">
      <c r="A1153" s="8" t="str">
        <f>IF(OR(B1153="",C1153=""),"",IFERROR(MATCH(B1153,'MASTER PRODUK'!$B$5:$B$204,0)*1000+C1153,""))</f>
        <v/>
      </c>
      <c r="B1153" s="38"/>
      <c r="C1153" s="38"/>
      <c r="D1153" s="38"/>
      <c r="E1153" s="38"/>
      <c r="F1153" s="38"/>
      <c r="G1153" s="105"/>
      <c r="H1153" s="40"/>
      <c r="I1153" s="38"/>
    </row>
    <row r="1154" spans="1:9">
      <c r="A1154" s="8" t="str">
        <f>IF(OR(B1154="",C1154=""),"",IFERROR(MATCH(B1154,'MASTER PRODUK'!$B$5:$B$204,0)*1000+C1154,""))</f>
        <v/>
      </c>
      <c r="B1154" s="38"/>
      <c r="C1154" s="38"/>
      <c r="D1154" s="38"/>
      <c r="E1154" s="38"/>
      <c r="F1154" s="38"/>
      <c r="G1154" s="105"/>
      <c r="H1154" s="40"/>
      <c r="I1154" s="38"/>
    </row>
    <row r="1155" spans="1:9">
      <c r="A1155" s="8" t="str">
        <f>IF(OR(B1155="",C1155=""),"",IFERROR(MATCH(B1155,'MASTER PRODUK'!$B$5:$B$204,0)*1000+C1155,""))</f>
        <v/>
      </c>
      <c r="B1155" s="38"/>
      <c r="C1155" s="38"/>
      <c r="D1155" s="38"/>
      <c r="E1155" s="38"/>
      <c r="F1155" s="38"/>
      <c r="G1155" s="105"/>
      <c r="H1155" s="40"/>
      <c r="I1155" s="38"/>
    </row>
    <row r="1156" spans="1:9">
      <c r="A1156" s="8" t="str">
        <f>IF(OR(B1156="",C1156=""),"",IFERROR(MATCH(B1156,'MASTER PRODUK'!$B$5:$B$204,0)*1000+C1156,""))</f>
        <v/>
      </c>
      <c r="B1156" s="38"/>
      <c r="C1156" s="38"/>
      <c r="D1156" s="38"/>
      <c r="E1156" s="38"/>
      <c r="F1156" s="38"/>
      <c r="G1156" s="105"/>
      <c r="H1156" s="40"/>
      <c r="I1156" s="38"/>
    </row>
    <row r="1157" spans="1:9">
      <c r="A1157" s="8" t="str">
        <f>IF(OR(B1157="",C1157=""),"",IFERROR(MATCH(B1157,'MASTER PRODUK'!$B$5:$B$204,0)*1000+C1157,""))</f>
        <v/>
      </c>
      <c r="B1157" s="38"/>
      <c r="C1157" s="38"/>
      <c r="D1157" s="38"/>
      <c r="E1157" s="38"/>
      <c r="F1157" s="38"/>
      <c r="G1157" s="105"/>
      <c r="H1157" s="40"/>
      <c r="I1157" s="38"/>
    </row>
    <row r="1158" spans="1:9">
      <c r="A1158" s="8" t="str">
        <f>IF(OR(B1158="",C1158=""),"",IFERROR(MATCH(B1158,'MASTER PRODUK'!$B$5:$B$204,0)*1000+C1158,""))</f>
        <v/>
      </c>
      <c r="B1158" s="38"/>
      <c r="C1158" s="38"/>
      <c r="D1158" s="38"/>
      <c r="E1158" s="38"/>
      <c r="F1158" s="38"/>
      <c r="G1158" s="105"/>
      <c r="H1158" s="40"/>
      <c r="I1158" s="38"/>
    </row>
    <row r="1159" spans="1:9">
      <c r="A1159" s="8" t="str">
        <f>IF(OR(B1159="",C1159=""),"",IFERROR(MATCH(B1159,'MASTER PRODUK'!$B$5:$B$204,0)*1000+C1159,""))</f>
        <v/>
      </c>
      <c r="B1159" s="38"/>
      <c r="C1159" s="38"/>
      <c r="D1159" s="38"/>
      <c r="E1159" s="38"/>
      <c r="F1159" s="38"/>
      <c r="G1159" s="105"/>
      <c r="H1159" s="40"/>
      <c r="I1159" s="38"/>
    </row>
    <row r="1160" spans="1:9">
      <c r="A1160" s="8" t="str">
        <f>IF(OR(B1160="",C1160=""),"",IFERROR(MATCH(B1160,'MASTER PRODUK'!$B$5:$B$204,0)*1000+C1160,""))</f>
        <v/>
      </c>
      <c r="B1160" s="38"/>
      <c r="C1160" s="38"/>
      <c r="D1160" s="38"/>
      <c r="E1160" s="38"/>
      <c r="F1160" s="38"/>
      <c r="G1160" s="105"/>
      <c r="H1160" s="40"/>
      <c r="I1160" s="38"/>
    </row>
    <row r="1161" spans="1:9">
      <c r="A1161" s="8" t="str">
        <f>IF(OR(B1161="",C1161=""),"",IFERROR(MATCH(B1161,'MASTER PRODUK'!$B$5:$B$204,0)*1000+C1161,""))</f>
        <v/>
      </c>
      <c r="B1161" s="38"/>
      <c r="C1161" s="38"/>
      <c r="D1161" s="38"/>
      <c r="E1161" s="38"/>
      <c r="F1161" s="38"/>
      <c r="G1161" s="105"/>
      <c r="H1161" s="40"/>
      <c r="I1161" s="38"/>
    </row>
    <row r="1162" spans="1:9">
      <c r="A1162" s="8" t="str">
        <f>IF(OR(B1162="",C1162=""),"",IFERROR(MATCH(B1162,'MASTER PRODUK'!$B$5:$B$204,0)*1000+C1162,""))</f>
        <v/>
      </c>
      <c r="B1162" s="38"/>
      <c r="C1162" s="38"/>
      <c r="D1162" s="38"/>
      <c r="E1162" s="38"/>
      <c r="F1162" s="38"/>
      <c r="G1162" s="105"/>
      <c r="H1162" s="40"/>
      <c r="I1162" s="38"/>
    </row>
    <row r="1163" spans="1:9">
      <c r="A1163" s="8" t="str">
        <f>IF(OR(B1163="",C1163=""),"",IFERROR(MATCH(B1163,'MASTER PRODUK'!$B$5:$B$204,0)*1000+C1163,""))</f>
        <v/>
      </c>
      <c r="B1163" s="38"/>
      <c r="C1163" s="38"/>
      <c r="D1163" s="38"/>
      <c r="E1163" s="38"/>
      <c r="F1163" s="38"/>
      <c r="G1163" s="105"/>
      <c r="H1163" s="40"/>
      <c r="I1163" s="38"/>
    </row>
    <row r="1164" spans="1:9">
      <c r="A1164" s="8" t="str">
        <f>IF(OR(B1164="",C1164=""),"",IFERROR(MATCH(B1164,'MASTER PRODUK'!$B$5:$B$204,0)*1000+C1164,""))</f>
        <v/>
      </c>
      <c r="B1164" s="38"/>
      <c r="C1164" s="38"/>
      <c r="D1164" s="38"/>
      <c r="E1164" s="38"/>
      <c r="F1164" s="38"/>
      <c r="G1164" s="105"/>
      <c r="H1164" s="40"/>
      <c r="I1164" s="38"/>
    </row>
    <row r="1165" spans="1:9">
      <c r="A1165" s="8" t="str">
        <f>IF(OR(B1165="",C1165=""),"",IFERROR(MATCH(B1165,'MASTER PRODUK'!$B$5:$B$204,0)*1000+C1165,""))</f>
        <v/>
      </c>
      <c r="B1165" s="38"/>
      <c r="C1165" s="38"/>
      <c r="D1165" s="38"/>
      <c r="E1165" s="38"/>
      <c r="F1165" s="38"/>
      <c r="G1165" s="105"/>
      <c r="H1165" s="40"/>
      <c r="I1165" s="38"/>
    </row>
    <row r="1166" spans="1:9">
      <c r="A1166" s="8" t="str">
        <f>IF(OR(B1166="",C1166=""),"",IFERROR(MATCH(B1166,'MASTER PRODUK'!$B$5:$B$204,0)*1000+C1166,""))</f>
        <v/>
      </c>
      <c r="B1166" s="38"/>
      <c r="C1166" s="38"/>
      <c r="D1166" s="38"/>
      <c r="E1166" s="38"/>
      <c r="F1166" s="38"/>
      <c r="G1166" s="105"/>
      <c r="H1166" s="40"/>
      <c r="I1166" s="38"/>
    </row>
    <row r="1167" spans="1:9">
      <c r="A1167" s="8" t="str">
        <f>IF(OR(B1167="",C1167=""),"",IFERROR(MATCH(B1167,'MASTER PRODUK'!$B$5:$B$204,0)*1000+C1167,""))</f>
        <v/>
      </c>
      <c r="B1167" s="38"/>
      <c r="C1167" s="38"/>
      <c r="D1167" s="38"/>
      <c r="E1167" s="38"/>
      <c r="F1167" s="38"/>
      <c r="G1167" s="105"/>
      <c r="H1167" s="40"/>
      <c r="I1167" s="38"/>
    </row>
    <row r="1168" spans="1:9">
      <c r="A1168" s="8" t="str">
        <f>IF(OR(B1168="",C1168=""),"",IFERROR(MATCH(B1168,'MASTER PRODUK'!$B$5:$B$204,0)*1000+C1168,""))</f>
        <v/>
      </c>
      <c r="B1168" s="38"/>
      <c r="C1168" s="38"/>
      <c r="D1168" s="38"/>
      <c r="E1168" s="38"/>
      <c r="F1168" s="38"/>
      <c r="G1168" s="105"/>
      <c r="H1168" s="40"/>
      <c r="I1168" s="38"/>
    </row>
    <row r="1169" spans="1:9">
      <c r="A1169" s="8" t="str">
        <f>IF(OR(B1169="",C1169=""),"",IFERROR(MATCH(B1169,'MASTER PRODUK'!$B$5:$B$204,0)*1000+C1169,""))</f>
        <v/>
      </c>
      <c r="B1169" s="38"/>
      <c r="C1169" s="38"/>
      <c r="D1169" s="38"/>
      <c r="E1169" s="38"/>
      <c r="F1169" s="38"/>
      <c r="G1169" s="105"/>
      <c r="H1169" s="40"/>
      <c r="I1169" s="38"/>
    </row>
    <row r="1170" spans="1:9">
      <c r="A1170" s="8" t="str">
        <f>IF(OR(B1170="",C1170=""),"",IFERROR(MATCH(B1170,'MASTER PRODUK'!$B$5:$B$204,0)*1000+C1170,""))</f>
        <v/>
      </c>
      <c r="B1170" s="38"/>
      <c r="C1170" s="38"/>
      <c r="D1170" s="38"/>
      <c r="E1170" s="38"/>
      <c r="F1170" s="38"/>
      <c r="G1170" s="105"/>
      <c r="H1170" s="40"/>
      <c r="I1170" s="38"/>
    </row>
    <row r="1171" spans="1:9">
      <c r="A1171" s="8" t="str">
        <f>IF(OR(B1171="",C1171=""),"",IFERROR(MATCH(B1171,'MASTER PRODUK'!$B$5:$B$204,0)*1000+C1171,""))</f>
        <v/>
      </c>
      <c r="B1171" s="38"/>
      <c r="C1171" s="38"/>
      <c r="D1171" s="38"/>
      <c r="E1171" s="38"/>
      <c r="F1171" s="38"/>
      <c r="G1171" s="105"/>
      <c r="H1171" s="40"/>
      <c r="I1171" s="38"/>
    </row>
    <row r="1172" spans="1:9">
      <c r="A1172" s="8" t="str">
        <f>IF(OR(B1172="",C1172=""),"",IFERROR(MATCH(B1172,'MASTER PRODUK'!$B$5:$B$204,0)*1000+C1172,""))</f>
        <v/>
      </c>
      <c r="B1172" s="38"/>
      <c r="C1172" s="38"/>
      <c r="D1172" s="38"/>
      <c r="E1172" s="38"/>
      <c r="F1172" s="38"/>
      <c r="G1172" s="105"/>
      <c r="H1172" s="40"/>
      <c r="I1172" s="38"/>
    </row>
    <row r="1173" spans="1:9">
      <c r="A1173" s="8" t="str">
        <f>IF(OR(B1173="",C1173=""),"",IFERROR(MATCH(B1173,'MASTER PRODUK'!$B$5:$B$204,0)*1000+C1173,""))</f>
        <v/>
      </c>
      <c r="B1173" s="38"/>
      <c r="C1173" s="38"/>
      <c r="D1173" s="38"/>
      <c r="E1173" s="38"/>
      <c r="F1173" s="38"/>
      <c r="G1173" s="105"/>
      <c r="H1173" s="40"/>
      <c r="I1173" s="38"/>
    </row>
    <row r="1174" spans="1:9">
      <c r="A1174" s="8" t="str">
        <f>IF(OR(B1174="",C1174=""),"",IFERROR(MATCH(B1174,'MASTER PRODUK'!$B$5:$B$204,0)*1000+C1174,""))</f>
        <v/>
      </c>
      <c r="B1174" s="38"/>
      <c r="C1174" s="38"/>
      <c r="D1174" s="38"/>
      <c r="E1174" s="38"/>
      <c r="F1174" s="38"/>
      <c r="G1174" s="105"/>
      <c r="H1174" s="40"/>
      <c r="I1174" s="38"/>
    </row>
    <row r="1175" spans="1:9">
      <c r="A1175" s="8" t="str">
        <f>IF(OR(B1175="",C1175=""),"",IFERROR(MATCH(B1175,'MASTER PRODUK'!$B$5:$B$204,0)*1000+C1175,""))</f>
        <v/>
      </c>
      <c r="B1175" s="38"/>
      <c r="C1175" s="38"/>
      <c r="D1175" s="38"/>
      <c r="E1175" s="38"/>
      <c r="F1175" s="38"/>
      <c r="G1175" s="105"/>
      <c r="H1175" s="40"/>
      <c r="I1175" s="38"/>
    </row>
    <row r="1176" spans="1:9">
      <c r="A1176" s="8" t="str">
        <f>IF(OR(B1176="",C1176=""),"",IFERROR(MATCH(B1176,'MASTER PRODUK'!$B$5:$B$204,0)*1000+C1176,""))</f>
        <v/>
      </c>
      <c r="B1176" s="38"/>
      <c r="C1176" s="38"/>
      <c r="D1176" s="38"/>
      <c r="E1176" s="38"/>
      <c r="F1176" s="38"/>
      <c r="G1176" s="105"/>
      <c r="H1176" s="40"/>
      <c r="I1176" s="38"/>
    </row>
    <row r="1177" spans="1:9">
      <c r="A1177" s="8" t="str">
        <f>IF(OR(B1177="",C1177=""),"",IFERROR(MATCH(B1177,'MASTER PRODUK'!$B$5:$B$204,0)*1000+C1177,""))</f>
        <v/>
      </c>
      <c r="B1177" s="38"/>
      <c r="C1177" s="38"/>
      <c r="D1177" s="38"/>
      <c r="E1177" s="38"/>
      <c r="F1177" s="38"/>
      <c r="G1177" s="105"/>
      <c r="H1177" s="40"/>
      <c r="I1177" s="38"/>
    </row>
    <row r="1178" spans="1:9">
      <c r="A1178" s="8" t="str">
        <f>IF(OR(B1178="",C1178=""),"",IFERROR(MATCH(B1178,'MASTER PRODUK'!$B$5:$B$204,0)*1000+C1178,""))</f>
        <v/>
      </c>
      <c r="B1178" s="38"/>
      <c r="C1178" s="38"/>
      <c r="D1178" s="38"/>
      <c r="E1178" s="38"/>
      <c r="F1178" s="38"/>
      <c r="G1178" s="105"/>
      <c r="H1178" s="40"/>
      <c r="I1178" s="38"/>
    </row>
    <row r="1179" spans="1:9">
      <c r="A1179" s="8" t="str">
        <f>IF(OR(B1179="",C1179=""),"",IFERROR(MATCH(B1179,'MASTER PRODUK'!$B$5:$B$204,0)*1000+C1179,""))</f>
        <v/>
      </c>
      <c r="B1179" s="38"/>
      <c r="C1179" s="38"/>
      <c r="D1179" s="38"/>
      <c r="E1179" s="38"/>
      <c r="F1179" s="38"/>
      <c r="G1179" s="105"/>
      <c r="H1179" s="40"/>
      <c r="I1179" s="38"/>
    </row>
    <row r="1180" spans="1:9">
      <c r="A1180" s="8" t="str">
        <f>IF(OR(B1180="",C1180=""),"",IFERROR(MATCH(B1180,'MASTER PRODUK'!$B$5:$B$204,0)*1000+C1180,""))</f>
        <v/>
      </c>
      <c r="B1180" s="38"/>
      <c r="C1180" s="38"/>
      <c r="D1180" s="38"/>
      <c r="E1180" s="38"/>
      <c r="F1180" s="38"/>
      <c r="G1180" s="105"/>
      <c r="H1180" s="40"/>
      <c r="I1180" s="38"/>
    </row>
    <row r="1181" spans="1:9">
      <c r="A1181" s="8" t="str">
        <f>IF(OR(B1181="",C1181=""),"",IFERROR(MATCH(B1181,'MASTER PRODUK'!$B$5:$B$204,0)*1000+C1181,""))</f>
        <v/>
      </c>
      <c r="B1181" s="38"/>
      <c r="C1181" s="38"/>
      <c r="D1181" s="38"/>
      <c r="E1181" s="38"/>
      <c r="F1181" s="38"/>
      <c r="G1181" s="105"/>
      <c r="H1181" s="40"/>
      <c r="I1181" s="38"/>
    </row>
    <row r="1182" spans="1:9">
      <c r="A1182" s="8" t="str">
        <f>IF(OR(B1182="",C1182=""),"",IFERROR(MATCH(B1182,'MASTER PRODUK'!$B$5:$B$204,0)*1000+C1182,""))</f>
        <v/>
      </c>
      <c r="B1182" s="38"/>
      <c r="C1182" s="38"/>
      <c r="D1182" s="38"/>
      <c r="E1182" s="38"/>
      <c r="F1182" s="38"/>
      <c r="G1182" s="105"/>
      <c r="H1182" s="40"/>
      <c r="I1182" s="38"/>
    </row>
    <row r="1183" spans="1:9">
      <c r="A1183" s="8" t="str">
        <f>IF(OR(B1183="",C1183=""),"",IFERROR(MATCH(B1183,'MASTER PRODUK'!$B$5:$B$204,0)*1000+C1183,""))</f>
        <v/>
      </c>
      <c r="B1183" s="38"/>
      <c r="C1183" s="38"/>
      <c r="D1183" s="38"/>
      <c r="E1183" s="38"/>
      <c r="F1183" s="38"/>
      <c r="G1183" s="105"/>
      <c r="H1183" s="40"/>
      <c r="I1183" s="38"/>
    </row>
    <row r="1184" spans="1:9">
      <c r="A1184" s="8" t="str">
        <f>IF(OR(B1184="",C1184=""),"",IFERROR(MATCH(B1184,'MASTER PRODUK'!$B$5:$B$204,0)*1000+C1184,""))</f>
        <v/>
      </c>
      <c r="B1184" s="38"/>
      <c r="C1184" s="38"/>
      <c r="D1184" s="38"/>
      <c r="E1184" s="38"/>
      <c r="F1184" s="38"/>
      <c r="G1184" s="105"/>
      <c r="H1184" s="40"/>
      <c r="I1184" s="38"/>
    </row>
    <row r="1185" spans="1:9">
      <c r="A1185" s="8" t="str">
        <f>IF(OR(B1185="",C1185=""),"",IFERROR(MATCH(B1185,'MASTER PRODUK'!$B$5:$B$204,0)*1000+C1185,""))</f>
        <v/>
      </c>
      <c r="B1185" s="38"/>
      <c r="C1185" s="38"/>
      <c r="D1185" s="38"/>
      <c r="E1185" s="38"/>
      <c r="F1185" s="38"/>
      <c r="G1185" s="105"/>
      <c r="H1185" s="40"/>
      <c r="I1185" s="38"/>
    </row>
    <row r="1186" spans="1:9">
      <c r="A1186" s="8" t="str">
        <f>IF(OR(B1186="",C1186=""),"",IFERROR(MATCH(B1186,'MASTER PRODUK'!$B$5:$B$204,0)*1000+C1186,""))</f>
        <v/>
      </c>
      <c r="B1186" s="38"/>
      <c r="C1186" s="38"/>
      <c r="D1186" s="38"/>
      <c r="E1186" s="38"/>
      <c r="F1186" s="38"/>
      <c r="G1186" s="105"/>
      <c r="H1186" s="40"/>
      <c r="I1186" s="38"/>
    </row>
    <row r="1187" spans="1:9">
      <c r="A1187" s="8" t="str">
        <f>IF(OR(B1187="",C1187=""),"",IFERROR(MATCH(B1187,'MASTER PRODUK'!$B$5:$B$204,0)*1000+C1187,""))</f>
        <v/>
      </c>
      <c r="B1187" s="38"/>
      <c r="C1187" s="38"/>
      <c r="D1187" s="38"/>
      <c r="E1187" s="38"/>
      <c r="F1187" s="38"/>
      <c r="G1187" s="105"/>
      <c r="H1187" s="40"/>
      <c r="I1187" s="38"/>
    </row>
    <row r="1188" spans="1:9">
      <c r="A1188" s="8" t="str">
        <f>IF(OR(B1188="",C1188=""),"",IFERROR(MATCH(B1188,'MASTER PRODUK'!$B$5:$B$204,0)*1000+C1188,""))</f>
        <v/>
      </c>
      <c r="B1188" s="38"/>
      <c r="C1188" s="38"/>
      <c r="D1188" s="38"/>
      <c r="E1188" s="38"/>
      <c r="F1188" s="38"/>
      <c r="G1188" s="105"/>
      <c r="H1188" s="40"/>
      <c r="I1188" s="38"/>
    </row>
    <row r="1189" spans="1:9">
      <c r="A1189" s="8" t="str">
        <f>IF(OR(B1189="",C1189=""),"",IFERROR(MATCH(B1189,'MASTER PRODUK'!$B$5:$B$204,0)*1000+C1189,""))</f>
        <v/>
      </c>
      <c r="B1189" s="38"/>
      <c r="C1189" s="38"/>
      <c r="D1189" s="38"/>
      <c r="E1189" s="38"/>
      <c r="F1189" s="38"/>
      <c r="G1189" s="105"/>
      <c r="H1189" s="40"/>
      <c r="I1189" s="38"/>
    </row>
    <row r="1190" spans="1:9">
      <c r="A1190" s="8" t="str">
        <f>IF(OR(B1190="",C1190=""),"",IFERROR(MATCH(B1190,'MASTER PRODUK'!$B$5:$B$204,0)*1000+C1190,""))</f>
        <v/>
      </c>
      <c r="B1190" s="38"/>
      <c r="C1190" s="38"/>
      <c r="D1190" s="38"/>
      <c r="E1190" s="38"/>
      <c r="F1190" s="38"/>
      <c r="G1190" s="105"/>
      <c r="H1190" s="40"/>
      <c r="I1190" s="38"/>
    </row>
    <row r="1191" spans="1:9">
      <c r="A1191" s="8" t="str">
        <f>IF(OR(B1191="",C1191=""),"",IFERROR(MATCH(B1191,'MASTER PRODUK'!$B$5:$B$204,0)*1000+C1191,""))</f>
        <v/>
      </c>
      <c r="B1191" s="38"/>
      <c r="C1191" s="38"/>
      <c r="D1191" s="38"/>
      <c r="E1191" s="38"/>
      <c r="F1191" s="38"/>
      <c r="G1191" s="105"/>
      <c r="H1191" s="40"/>
      <c r="I1191" s="38"/>
    </row>
    <row r="1192" spans="1:9">
      <c r="A1192" s="8" t="str">
        <f>IF(OR(B1192="",C1192=""),"",IFERROR(MATCH(B1192,'MASTER PRODUK'!$B$5:$B$204,0)*1000+C1192,""))</f>
        <v/>
      </c>
      <c r="B1192" s="38"/>
      <c r="C1192" s="38"/>
      <c r="D1192" s="38"/>
      <c r="E1192" s="38"/>
      <c r="F1192" s="38"/>
      <c r="G1192" s="105"/>
      <c r="H1192" s="40"/>
      <c r="I1192" s="38"/>
    </row>
    <row r="1193" spans="1:9">
      <c r="A1193" s="8" t="str">
        <f>IF(OR(B1193="",C1193=""),"",IFERROR(MATCH(B1193,'MASTER PRODUK'!$B$5:$B$204,0)*1000+C1193,""))</f>
        <v/>
      </c>
      <c r="B1193" s="38"/>
      <c r="C1193" s="38"/>
      <c r="D1193" s="38"/>
      <c r="E1193" s="38"/>
      <c r="F1193" s="38"/>
      <c r="G1193" s="105"/>
      <c r="H1193" s="40"/>
      <c r="I1193" s="38"/>
    </row>
    <row r="1194" spans="1:9">
      <c r="A1194" s="8" t="str">
        <f>IF(OR(B1194="",C1194=""),"",IFERROR(MATCH(B1194,'MASTER PRODUK'!$B$5:$B$204,0)*1000+C1194,""))</f>
        <v/>
      </c>
      <c r="B1194" s="38"/>
      <c r="C1194" s="38"/>
      <c r="D1194" s="38"/>
      <c r="E1194" s="38"/>
      <c r="F1194" s="38"/>
      <c r="G1194" s="105"/>
      <c r="H1194" s="40"/>
      <c r="I1194" s="38"/>
    </row>
    <row r="1195" spans="1:9">
      <c r="A1195" s="8" t="str">
        <f>IF(OR(B1195="",C1195=""),"",IFERROR(MATCH(B1195,'MASTER PRODUK'!$B$5:$B$204,0)*1000+C1195,""))</f>
        <v/>
      </c>
      <c r="B1195" s="38"/>
      <c r="C1195" s="38"/>
      <c r="D1195" s="38"/>
      <c r="E1195" s="38"/>
      <c r="F1195" s="38"/>
      <c r="G1195" s="105"/>
      <c r="H1195" s="40"/>
      <c r="I1195" s="38"/>
    </row>
    <row r="1196" spans="1:9">
      <c r="A1196" s="8" t="str">
        <f>IF(OR(B1196="",C1196=""),"",IFERROR(MATCH(B1196,'MASTER PRODUK'!$B$5:$B$204,0)*1000+C1196,""))</f>
        <v/>
      </c>
      <c r="B1196" s="38"/>
      <c r="C1196" s="38"/>
      <c r="D1196" s="38"/>
      <c r="E1196" s="38"/>
      <c r="F1196" s="38"/>
      <c r="G1196" s="105"/>
      <c r="H1196" s="40"/>
      <c r="I1196" s="38"/>
    </row>
    <row r="1197" spans="1:9">
      <c r="A1197" s="8" t="str">
        <f>IF(OR(B1197="",C1197=""),"",IFERROR(MATCH(B1197,'MASTER PRODUK'!$B$5:$B$204,0)*1000+C1197,""))</f>
        <v/>
      </c>
      <c r="B1197" s="38"/>
      <c r="C1197" s="38"/>
      <c r="D1197" s="38"/>
      <c r="E1197" s="38"/>
      <c r="F1197" s="38"/>
      <c r="G1197" s="105"/>
      <c r="H1197" s="40"/>
      <c r="I1197" s="38"/>
    </row>
    <row r="1198" spans="1:9">
      <c r="A1198" s="8" t="str">
        <f>IF(OR(B1198="",C1198=""),"",IFERROR(MATCH(B1198,'MASTER PRODUK'!$B$5:$B$204,0)*1000+C1198,""))</f>
        <v/>
      </c>
      <c r="B1198" s="38"/>
      <c r="C1198" s="38"/>
      <c r="D1198" s="38"/>
      <c r="E1198" s="38"/>
      <c r="F1198" s="38"/>
      <c r="G1198" s="105"/>
      <c r="H1198" s="40"/>
      <c r="I1198" s="38"/>
    </row>
    <row r="1199" spans="1:9">
      <c r="A1199" s="8" t="str">
        <f>IF(OR(B1199="",C1199=""),"",IFERROR(MATCH(B1199,'MASTER PRODUK'!$B$5:$B$204,0)*1000+C1199,""))</f>
        <v/>
      </c>
      <c r="B1199" s="38"/>
      <c r="C1199" s="38"/>
      <c r="D1199" s="38"/>
      <c r="E1199" s="38"/>
      <c r="F1199" s="38"/>
      <c r="G1199" s="105"/>
      <c r="H1199" s="40"/>
      <c r="I1199" s="38"/>
    </row>
    <row r="1200" spans="1:9">
      <c r="A1200" s="8" t="str">
        <f>IF(OR(B1200="",C1200=""),"",IFERROR(MATCH(B1200,'MASTER PRODUK'!$B$5:$B$204,0)*1000+C1200,""))</f>
        <v/>
      </c>
      <c r="B1200" s="38"/>
      <c r="C1200" s="38"/>
      <c r="D1200" s="38"/>
      <c r="E1200" s="38"/>
      <c r="F1200" s="38"/>
      <c r="G1200" s="105"/>
      <c r="H1200" s="40"/>
      <c r="I1200" s="38"/>
    </row>
    <row r="1201" spans="1:9">
      <c r="A1201" s="8" t="str">
        <f>IF(OR(B1201="",C1201=""),"",IFERROR(MATCH(B1201,'MASTER PRODUK'!$B$5:$B$204,0)*1000+C1201,""))</f>
        <v/>
      </c>
      <c r="B1201" s="38"/>
      <c r="C1201" s="38"/>
      <c r="D1201" s="38"/>
      <c r="E1201" s="38"/>
      <c r="F1201" s="38"/>
      <c r="G1201" s="105"/>
      <c r="H1201" s="40"/>
      <c r="I1201" s="38"/>
    </row>
    <row r="1202" spans="1:9">
      <c r="A1202" s="8" t="str">
        <f>IF(OR(B1202="",C1202=""),"",IFERROR(MATCH(B1202,'MASTER PRODUK'!$B$5:$B$204,0)*1000+C1202,""))</f>
        <v/>
      </c>
      <c r="B1202" s="38"/>
      <c r="C1202" s="38"/>
      <c r="D1202" s="38"/>
      <c r="E1202" s="38"/>
      <c r="F1202" s="38"/>
      <c r="G1202" s="105"/>
      <c r="H1202" s="40"/>
      <c r="I1202" s="38"/>
    </row>
    <row r="1203" spans="1:9">
      <c r="A1203" s="8" t="str">
        <f>IF(OR(B1203="",C1203=""),"",IFERROR(MATCH(B1203,'MASTER PRODUK'!$B$5:$B$204,0)*1000+C1203,""))</f>
        <v/>
      </c>
      <c r="B1203" s="38"/>
      <c r="C1203" s="38"/>
      <c r="D1203" s="38"/>
      <c r="E1203" s="38"/>
      <c r="F1203" s="38"/>
      <c r="G1203" s="105"/>
      <c r="H1203" s="40"/>
      <c r="I1203" s="38"/>
    </row>
    <row r="1204" spans="1:9">
      <c r="A1204" s="8" t="str">
        <f>IF(OR(B1204="",C1204=""),"",IFERROR(MATCH(B1204,'MASTER PRODUK'!$B$5:$B$204,0)*1000+C1204,""))</f>
        <v/>
      </c>
      <c r="B1204" s="38"/>
      <c r="C1204" s="38"/>
      <c r="D1204" s="38"/>
      <c r="E1204" s="38"/>
      <c r="F1204" s="38"/>
      <c r="G1204" s="105"/>
      <c r="H1204" s="40"/>
      <c r="I1204" s="38"/>
    </row>
    <row r="1205" spans="1:9">
      <c r="A1205" s="8" t="str">
        <f>IF(OR(B1205="",C1205=""),"",IFERROR(MATCH(B1205,'MASTER PRODUK'!$B$5:$B$204,0)*1000+C1205,""))</f>
        <v/>
      </c>
      <c r="B1205" s="38"/>
      <c r="C1205" s="38"/>
      <c r="D1205" s="38"/>
      <c r="E1205" s="38"/>
      <c r="F1205" s="38"/>
      <c r="G1205" s="105"/>
      <c r="H1205" s="40"/>
      <c r="I1205" s="38"/>
    </row>
    <row r="1206" spans="1:9">
      <c r="A1206" s="8" t="str">
        <f>IF(OR(B1206="",C1206=""),"",IFERROR(MATCH(B1206,'MASTER PRODUK'!$B$5:$B$204,0)*1000+C1206,""))</f>
        <v/>
      </c>
      <c r="B1206" s="38"/>
      <c r="C1206" s="38"/>
      <c r="D1206" s="38"/>
      <c r="E1206" s="38"/>
      <c r="F1206" s="38"/>
      <c r="G1206" s="105"/>
      <c r="H1206" s="40"/>
      <c r="I1206" s="38"/>
    </row>
    <row r="1207" spans="1:9">
      <c r="A1207" s="8" t="str">
        <f>IF(OR(B1207="",C1207=""),"",IFERROR(MATCH(B1207,'MASTER PRODUK'!$B$5:$B$204,0)*1000+C1207,""))</f>
        <v/>
      </c>
      <c r="B1207" s="38"/>
      <c r="C1207" s="38"/>
      <c r="D1207" s="38"/>
      <c r="E1207" s="38"/>
      <c r="F1207" s="38"/>
      <c r="G1207" s="105"/>
      <c r="H1207" s="40"/>
      <c r="I1207" s="38"/>
    </row>
    <row r="1208" spans="1:9">
      <c r="A1208" s="8" t="str">
        <f>IF(OR(B1208="",C1208=""),"",IFERROR(MATCH(B1208,'MASTER PRODUK'!$B$5:$B$204,0)*1000+C1208,""))</f>
        <v/>
      </c>
      <c r="B1208" s="38"/>
      <c r="C1208" s="38"/>
      <c r="D1208" s="38"/>
      <c r="E1208" s="38"/>
      <c r="F1208" s="38"/>
      <c r="G1208" s="105"/>
      <c r="H1208" s="40"/>
      <c r="I1208" s="38"/>
    </row>
    <row r="1209" spans="1:9">
      <c r="A1209" s="8" t="str">
        <f>IF(OR(B1209="",C1209=""),"",IFERROR(MATCH(B1209,'MASTER PRODUK'!$B$5:$B$204,0)*1000+C1209,""))</f>
        <v/>
      </c>
      <c r="B1209" s="38"/>
      <c r="C1209" s="38"/>
      <c r="D1209" s="38"/>
      <c r="E1209" s="38"/>
      <c r="F1209" s="38"/>
      <c r="G1209" s="105"/>
      <c r="H1209" s="40"/>
      <c r="I1209" s="38"/>
    </row>
    <row r="1210" spans="1:9">
      <c r="A1210" s="8" t="str">
        <f>IF(OR(B1210="",C1210=""),"",IFERROR(MATCH(B1210,'MASTER PRODUK'!$B$5:$B$204,0)*1000+C1210,""))</f>
        <v/>
      </c>
      <c r="B1210" s="38"/>
      <c r="C1210" s="38"/>
      <c r="D1210" s="38"/>
      <c r="E1210" s="38"/>
      <c r="F1210" s="38"/>
      <c r="G1210" s="105"/>
      <c r="H1210" s="40"/>
      <c r="I1210" s="38"/>
    </row>
    <row r="1211" spans="1:9">
      <c r="A1211" s="8" t="str">
        <f>IF(OR(B1211="",C1211=""),"",IFERROR(MATCH(B1211,'MASTER PRODUK'!$B$5:$B$204,0)*1000+C1211,""))</f>
        <v/>
      </c>
      <c r="B1211" s="38"/>
      <c r="C1211" s="38"/>
      <c r="D1211" s="38"/>
      <c r="E1211" s="38"/>
      <c r="F1211" s="38"/>
      <c r="G1211" s="105"/>
      <c r="H1211" s="40"/>
      <c r="I1211" s="38"/>
    </row>
    <row r="1212" spans="1:9">
      <c r="A1212" s="8" t="str">
        <f>IF(OR(B1212="",C1212=""),"",IFERROR(MATCH(B1212,'MASTER PRODUK'!$B$5:$B$204,0)*1000+C1212,""))</f>
        <v/>
      </c>
      <c r="B1212" s="38"/>
      <c r="C1212" s="38"/>
      <c r="D1212" s="38"/>
      <c r="E1212" s="38"/>
      <c r="F1212" s="38"/>
      <c r="G1212" s="105"/>
      <c r="H1212" s="40"/>
      <c r="I1212" s="38"/>
    </row>
    <row r="1213" spans="1:9">
      <c r="A1213" s="8" t="str">
        <f>IF(OR(B1213="",C1213=""),"",IFERROR(MATCH(B1213,'MASTER PRODUK'!$B$5:$B$204,0)*1000+C1213,""))</f>
        <v/>
      </c>
      <c r="B1213" s="38"/>
      <c r="C1213" s="38"/>
      <c r="D1213" s="38"/>
      <c r="E1213" s="38"/>
      <c r="F1213" s="38"/>
      <c r="G1213" s="105"/>
      <c r="H1213" s="40"/>
      <c r="I1213" s="38"/>
    </row>
    <row r="1214" spans="1:9">
      <c r="A1214" s="8" t="str">
        <f>IF(OR(B1214="",C1214=""),"",IFERROR(MATCH(B1214,'MASTER PRODUK'!$B$5:$B$204,0)*1000+C1214,""))</f>
        <v/>
      </c>
      <c r="B1214" s="38"/>
      <c r="C1214" s="38"/>
      <c r="D1214" s="38"/>
      <c r="E1214" s="38"/>
      <c r="F1214" s="38"/>
      <c r="G1214" s="105"/>
      <c r="H1214" s="40"/>
      <c r="I1214" s="38"/>
    </row>
    <row r="1215" spans="1:9">
      <c r="A1215" s="8" t="str">
        <f>IF(OR(B1215="",C1215=""),"",IFERROR(MATCH(B1215,'MASTER PRODUK'!$B$5:$B$204,0)*1000+C1215,""))</f>
        <v/>
      </c>
      <c r="B1215" s="38"/>
      <c r="C1215" s="38"/>
      <c r="D1215" s="38"/>
      <c r="E1215" s="38"/>
      <c r="F1215" s="38"/>
      <c r="G1215" s="105"/>
      <c r="H1215" s="40"/>
      <c r="I1215" s="38"/>
    </row>
    <row r="1216" spans="1:9">
      <c r="A1216" s="8" t="str">
        <f>IF(OR(B1216="",C1216=""),"",IFERROR(MATCH(B1216,'MASTER PRODUK'!$B$5:$B$204,0)*1000+C1216,""))</f>
        <v/>
      </c>
      <c r="B1216" s="38"/>
      <c r="C1216" s="38"/>
      <c r="D1216" s="38"/>
      <c r="E1216" s="38"/>
      <c r="F1216" s="38"/>
      <c r="G1216" s="105"/>
      <c r="H1216" s="40"/>
      <c r="I1216" s="38"/>
    </row>
    <row r="1217" spans="1:9">
      <c r="A1217" s="8" t="str">
        <f>IF(OR(B1217="",C1217=""),"",IFERROR(MATCH(B1217,'MASTER PRODUK'!$B$5:$B$204,0)*1000+C1217,""))</f>
        <v/>
      </c>
      <c r="B1217" s="38"/>
      <c r="C1217" s="38"/>
      <c r="D1217" s="38"/>
      <c r="E1217" s="38"/>
      <c r="F1217" s="38"/>
      <c r="G1217" s="105"/>
      <c r="H1217" s="40"/>
      <c r="I1217" s="38"/>
    </row>
    <row r="1218" spans="1:9">
      <c r="A1218" s="8" t="str">
        <f>IF(OR(B1218="",C1218=""),"",IFERROR(MATCH(B1218,'MASTER PRODUK'!$B$5:$B$204,0)*1000+C1218,""))</f>
        <v/>
      </c>
      <c r="B1218" s="38"/>
      <c r="C1218" s="38"/>
      <c r="D1218" s="38"/>
      <c r="E1218" s="38"/>
      <c r="F1218" s="38"/>
      <c r="G1218" s="105"/>
      <c r="H1218" s="40"/>
      <c r="I1218" s="38"/>
    </row>
    <row r="1219" spans="1:9">
      <c r="A1219" s="8" t="str">
        <f>IF(OR(B1219="",C1219=""),"",IFERROR(MATCH(B1219,'MASTER PRODUK'!$B$5:$B$204,0)*1000+C1219,""))</f>
        <v/>
      </c>
      <c r="B1219" s="38"/>
      <c r="C1219" s="38"/>
      <c r="D1219" s="38"/>
      <c r="E1219" s="38"/>
      <c r="F1219" s="38"/>
      <c r="G1219" s="105"/>
      <c r="H1219" s="40"/>
      <c r="I1219" s="38"/>
    </row>
    <row r="1220" spans="1:9">
      <c r="A1220" s="8" t="str">
        <f>IF(OR(B1220="",C1220=""),"",IFERROR(MATCH(B1220,'MASTER PRODUK'!$B$5:$B$204,0)*1000+C1220,""))</f>
        <v/>
      </c>
      <c r="B1220" s="38"/>
      <c r="C1220" s="38"/>
      <c r="D1220" s="38"/>
      <c r="E1220" s="38"/>
      <c r="F1220" s="38"/>
      <c r="G1220" s="105"/>
      <c r="H1220" s="40"/>
      <c r="I1220" s="38"/>
    </row>
    <row r="1221" spans="1:9">
      <c r="A1221" s="8" t="str">
        <f>IF(OR(B1221="",C1221=""),"",IFERROR(MATCH(B1221,'MASTER PRODUK'!$B$5:$B$204,0)*1000+C1221,""))</f>
        <v/>
      </c>
      <c r="B1221" s="38"/>
      <c r="C1221" s="38"/>
      <c r="D1221" s="38"/>
      <c r="E1221" s="38"/>
      <c r="F1221" s="38"/>
      <c r="G1221" s="105"/>
      <c r="H1221" s="40"/>
      <c r="I1221" s="38"/>
    </row>
    <row r="1222" spans="1:9">
      <c r="A1222" s="8" t="str">
        <f>IF(OR(B1222="",C1222=""),"",IFERROR(MATCH(B1222,'MASTER PRODUK'!$B$5:$B$204,0)*1000+C1222,""))</f>
        <v/>
      </c>
      <c r="B1222" s="38"/>
      <c r="C1222" s="38"/>
      <c r="D1222" s="38"/>
      <c r="E1222" s="38"/>
      <c r="F1222" s="38"/>
      <c r="G1222" s="105"/>
      <c r="H1222" s="40"/>
      <c r="I1222" s="38"/>
    </row>
    <row r="1223" spans="1:9">
      <c r="A1223" s="8" t="str">
        <f>IF(OR(B1223="",C1223=""),"",IFERROR(MATCH(B1223,'MASTER PRODUK'!$B$5:$B$204,0)*1000+C1223,""))</f>
        <v/>
      </c>
      <c r="B1223" s="38"/>
      <c r="C1223" s="38"/>
      <c r="D1223" s="38"/>
      <c r="E1223" s="38"/>
      <c r="F1223" s="38"/>
      <c r="G1223" s="105"/>
      <c r="H1223" s="40"/>
      <c r="I1223" s="38"/>
    </row>
    <row r="1224" spans="1:9">
      <c r="A1224" s="8" t="str">
        <f>IF(OR(B1224="",C1224=""),"",IFERROR(MATCH(B1224,'MASTER PRODUK'!$B$5:$B$204,0)*1000+C1224,""))</f>
        <v/>
      </c>
      <c r="B1224" s="38"/>
      <c r="C1224" s="38"/>
      <c r="D1224" s="38"/>
      <c r="E1224" s="38"/>
      <c r="F1224" s="38"/>
      <c r="G1224" s="105"/>
      <c r="H1224" s="40"/>
      <c r="I1224" s="38"/>
    </row>
    <row r="1225" spans="1:9">
      <c r="A1225" s="8" t="str">
        <f>IF(OR(B1225="",C1225=""),"",IFERROR(MATCH(B1225,'MASTER PRODUK'!$B$5:$B$204,0)*1000+C1225,""))</f>
        <v/>
      </c>
      <c r="B1225" s="38"/>
      <c r="C1225" s="38"/>
      <c r="D1225" s="38"/>
      <c r="E1225" s="38"/>
      <c r="F1225" s="38"/>
      <c r="G1225" s="105"/>
      <c r="H1225" s="40"/>
      <c r="I1225" s="38"/>
    </row>
    <row r="1226" spans="1:9">
      <c r="A1226" s="8" t="str">
        <f>IF(OR(B1226="",C1226=""),"",IFERROR(MATCH(B1226,'MASTER PRODUK'!$B$5:$B$204,0)*1000+C1226,""))</f>
        <v/>
      </c>
      <c r="B1226" s="38"/>
      <c r="C1226" s="38"/>
      <c r="D1226" s="38"/>
      <c r="E1226" s="38"/>
      <c r="F1226" s="38"/>
      <c r="G1226" s="105"/>
      <c r="H1226" s="40"/>
      <c r="I1226" s="38"/>
    </row>
    <row r="1227" spans="1:9">
      <c r="A1227" s="8" t="str">
        <f>IF(OR(B1227="",C1227=""),"",IFERROR(MATCH(B1227,'MASTER PRODUK'!$B$5:$B$204,0)*1000+C1227,""))</f>
        <v/>
      </c>
      <c r="B1227" s="38"/>
      <c r="C1227" s="38"/>
      <c r="D1227" s="38"/>
      <c r="E1227" s="38"/>
      <c r="F1227" s="38"/>
      <c r="G1227" s="105"/>
      <c r="H1227" s="40"/>
      <c r="I1227" s="38"/>
    </row>
    <row r="1228" spans="1:9">
      <c r="A1228" s="8" t="str">
        <f>IF(OR(B1228="",C1228=""),"",IFERROR(MATCH(B1228,'MASTER PRODUK'!$B$5:$B$204,0)*1000+C1228,""))</f>
        <v/>
      </c>
      <c r="B1228" s="38"/>
      <c r="C1228" s="38"/>
      <c r="D1228" s="38"/>
      <c r="E1228" s="38"/>
      <c r="F1228" s="38"/>
      <c r="G1228" s="105"/>
      <c r="H1228" s="40"/>
      <c r="I1228" s="38"/>
    </row>
    <row r="1229" spans="1:9">
      <c r="A1229" s="8" t="str">
        <f>IF(OR(B1229="",C1229=""),"",IFERROR(MATCH(B1229,'MASTER PRODUK'!$B$5:$B$204,0)*1000+C1229,""))</f>
        <v/>
      </c>
      <c r="B1229" s="38"/>
      <c r="C1229" s="38"/>
      <c r="D1229" s="38"/>
      <c r="E1229" s="38"/>
      <c r="F1229" s="38"/>
      <c r="G1229" s="105"/>
      <c r="H1229" s="40"/>
      <c r="I1229" s="38"/>
    </row>
    <row r="1230" spans="1:9">
      <c r="A1230" s="8" t="str">
        <f>IF(OR(B1230="",C1230=""),"",IFERROR(MATCH(B1230,'MASTER PRODUK'!$B$5:$B$204,0)*1000+C1230,""))</f>
        <v/>
      </c>
      <c r="B1230" s="38"/>
      <c r="C1230" s="38"/>
      <c r="D1230" s="38"/>
      <c r="E1230" s="38"/>
      <c r="F1230" s="38"/>
      <c r="G1230" s="105"/>
      <c r="H1230" s="40"/>
      <c r="I1230" s="38"/>
    </row>
    <row r="1231" spans="1:9">
      <c r="A1231" s="8" t="str">
        <f>IF(OR(B1231="",C1231=""),"",IFERROR(MATCH(B1231,'MASTER PRODUK'!$B$5:$B$204,0)*1000+C1231,""))</f>
        <v/>
      </c>
      <c r="B1231" s="38"/>
      <c r="C1231" s="38"/>
      <c r="D1231" s="38"/>
      <c r="E1231" s="38"/>
      <c r="F1231" s="38"/>
      <c r="G1231" s="105"/>
      <c r="H1231" s="40"/>
      <c r="I1231" s="38"/>
    </row>
    <row r="1232" spans="1:9">
      <c r="A1232" s="8" t="str">
        <f>IF(OR(B1232="",C1232=""),"",IFERROR(MATCH(B1232,'MASTER PRODUK'!$B$5:$B$204,0)*1000+C1232,""))</f>
        <v/>
      </c>
      <c r="B1232" s="38"/>
      <c r="C1232" s="38"/>
      <c r="D1232" s="38"/>
      <c r="E1232" s="38"/>
      <c r="F1232" s="38"/>
      <c r="G1232" s="105"/>
      <c r="H1232" s="40"/>
      <c r="I1232" s="38"/>
    </row>
    <row r="1233" spans="1:9">
      <c r="A1233" s="8" t="str">
        <f>IF(OR(B1233="",C1233=""),"",IFERROR(MATCH(B1233,'MASTER PRODUK'!$B$5:$B$204,0)*1000+C1233,""))</f>
        <v/>
      </c>
      <c r="B1233" s="38"/>
      <c r="C1233" s="38"/>
      <c r="D1233" s="38"/>
      <c r="E1233" s="38"/>
      <c r="F1233" s="38"/>
      <c r="G1233" s="105"/>
      <c r="H1233" s="40"/>
      <c r="I1233" s="38"/>
    </row>
    <row r="1234" spans="1:9">
      <c r="A1234" s="8" t="str">
        <f>IF(OR(B1234="",C1234=""),"",IFERROR(MATCH(B1234,'MASTER PRODUK'!$B$5:$B$204,0)*1000+C1234,""))</f>
        <v/>
      </c>
      <c r="B1234" s="38"/>
      <c r="C1234" s="38"/>
      <c r="D1234" s="38"/>
      <c r="E1234" s="38"/>
      <c r="F1234" s="38"/>
      <c r="G1234" s="105"/>
      <c r="H1234" s="40"/>
      <c r="I1234" s="38"/>
    </row>
    <row r="1235" spans="1:9">
      <c r="A1235" s="8" t="str">
        <f>IF(OR(B1235="",C1235=""),"",IFERROR(MATCH(B1235,'MASTER PRODUK'!$B$5:$B$204,0)*1000+C1235,""))</f>
        <v/>
      </c>
      <c r="B1235" s="38"/>
      <c r="C1235" s="38"/>
      <c r="D1235" s="38"/>
      <c r="E1235" s="38"/>
      <c r="F1235" s="38"/>
      <c r="G1235" s="105"/>
      <c r="H1235" s="40"/>
      <c r="I1235" s="38"/>
    </row>
    <row r="1236" spans="1:9">
      <c r="A1236" s="8" t="str">
        <f>IF(OR(B1236="",C1236=""),"",IFERROR(MATCH(B1236,'MASTER PRODUK'!$B$5:$B$204,0)*1000+C1236,""))</f>
        <v/>
      </c>
      <c r="B1236" s="38"/>
      <c r="C1236" s="38"/>
      <c r="D1236" s="38"/>
      <c r="E1236" s="38"/>
      <c r="F1236" s="38"/>
      <c r="G1236" s="105"/>
      <c r="H1236" s="40"/>
      <c r="I1236" s="38"/>
    </row>
    <row r="1237" spans="1:9">
      <c r="A1237" s="8" t="str">
        <f>IF(OR(B1237="",C1237=""),"",IFERROR(MATCH(B1237,'MASTER PRODUK'!$B$5:$B$204,0)*1000+C1237,""))</f>
        <v/>
      </c>
      <c r="B1237" s="38"/>
      <c r="C1237" s="38"/>
      <c r="D1237" s="38"/>
      <c r="E1237" s="38"/>
      <c r="F1237" s="38"/>
      <c r="G1237" s="105"/>
      <c r="H1237" s="40"/>
      <c r="I1237" s="38"/>
    </row>
    <row r="1238" spans="1:9">
      <c r="A1238" s="8" t="str">
        <f>IF(OR(B1238="",C1238=""),"",IFERROR(MATCH(B1238,'MASTER PRODUK'!$B$5:$B$204,0)*1000+C1238,""))</f>
        <v/>
      </c>
      <c r="B1238" s="38"/>
      <c r="C1238" s="38"/>
      <c r="D1238" s="38"/>
      <c r="E1238" s="38"/>
      <c r="F1238" s="38"/>
      <c r="G1238" s="105"/>
      <c r="H1238" s="40"/>
      <c r="I1238" s="38"/>
    </row>
    <row r="1239" spans="1:9">
      <c r="A1239" s="8" t="str">
        <f>IF(OR(B1239="",C1239=""),"",IFERROR(MATCH(B1239,'MASTER PRODUK'!$B$5:$B$204,0)*1000+C1239,""))</f>
        <v/>
      </c>
      <c r="B1239" s="38"/>
      <c r="C1239" s="38"/>
      <c r="D1239" s="38"/>
      <c r="E1239" s="38"/>
      <c r="F1239" s="38"/>
      <c r="G1239" s="105"/>
      <c r="H1239" s="40"/>
      <c r="I1239" s="38"/>
    </row>
    <row r="1240" spans="1:9">
      <c r="A1240" s="8" t="str">
        <f>IF(OR(B1240="",C1240=""),"",IFERROR(MATCH(B1240,'MASTER PRODUK'!$B$5:$B$204,0)*1000+C1240,""))</f>
        <v/>
      </c>
      <c r="B1240" s="38"/>
      <c r="C1240" s="38"/>
      <c r="D1240" s="38"/>
      <c r="E1240" s="38"/>
      <c r="F1240" s="38"/>
      <c r="G1240" s="105"/>
      <c r="H1240" s="40"/>
      <c r="I1240" s="38"/>
    </row>
    <row r="1241" spans="1:9">
      <c r="A1241" s="8" t="str">
        <f>IF(OR(B1241="",C1241=""),"",IFERROR(MATCH(B1241,'MASTER PRODUK'!$B$5:$B$204,0)*1000+C1241,""))</f>
        <v/>
      </c>
      <c r="B1241" s="38"/>
      <c r="C1241" s="38"/>
      <c r="D1241" s="38"/>
      <c r="E1241" s="38"/>
      <c r="F1241" s="38"/>
      <c r="G1241" s="105"/>
      <c r="H1241" s="40"/>
      <c r="I1241" s="38"/>
    </row>
    <row r="1242" spans="1:9">
      <c r="A1242" s="8" t="str">
        <f>IF(OR(B1242="",C1242=""),"",IFERROR(MATCH(B1242,'MASTER PRODUK'!$B$5:$B$204,0)*1000+C1242,""))</f>
        <v/>
      </c>
      <c r="B1242" s="38"/>
      <c r="C1242" s="38"/>
      <c r="D1242" s="38"/>
      <c r="E1242" s="38"/>
      <c r="F1242" s="38"/>
      <c r="G1242" s="105"/>
      <c r="H1242" s="40"/>
      <c r="I1242" s="38"/>
    </row>
    <row r="1243" spans="1:9">
      <c r="A1243" s="8" t="str">
        <f>IF(OR(B1243="",C1243=""),"",IFERROR(MATCH(B1243,'MASTER PRODUK'!$B$5:$B$204,0)*1000+C1243,""))</f>
        <v/>
      </c>
      <c r="B1243" s="38"/>
      <c r="C1243" s="38"/>
      <c r="D1243" s="38"/>
      <c r="E1243" s="38"/>
      <c r="F1243" s="38"/>
      <c r="G1243" s="105"/>
      <c r="H1243" s="40"/>
      <c r="I1243" s="38"/>
    </row>
    <row r="1244" spans="1:9">
      <c r="A1244" s="8" t="str">
        <f>IF(OR(B1244="",C1244=""),"",IFERROR(MATCH(B1244,'MASTER PRODUK'!$B$5:$B$204,0)*1000+C1244,""))</f>
        <v/>
      </c>
      <c r="B1244" s="38"/>
      <c r="C1244" s="38"/>
      <c r="D1244" s="38"/>
      <c r="E1244" s="38"/>
      <c r="F1244" s="38"/>
      <c r="G1244" s="105"/>
      <c r="H1244" s="40"/>
      <c r="I1244" s="38"/>
    </row>
    <row r="1245" spans="1:9">
      <c r="A1245" s="8" t="str">
        <f>IF(OR(B1245="",C1245=""),"",IFERROR(MATCH(B1245,'MASTER PRODUK'!$B$5:$B$204,0)*1000+C1245,""))</f>
        <v/>
      </c>
      <c r="B1245" s="38"/>
      <c r="C1245" s="38"/>
      <c r="D1245" s="38"/>
      <c r="E1245" s="38"/>
      <c r="F1245" s="38"/>
      <c r="G1245" s="105"/>
      <c r="H1245" s="40"/>
      <c r="I1245" s="38"/>
    </row>
    <row r="1246" spans="1:9">
      <c r="A1246" s="8" t="str">
        <f>IF(OR(B1246="",C1246=""),"",IFERROR(MATCH(B1246,'MASTER PRODUK'!$B$5:$B$204,0)*1000+C1246,""))</f>
        <v/>
      </c>
      <c r="B1246" s="38"/>
      <c r="C1246" s="38"/>
      <c r="D1246" s="38"/>
      <c r="E1246" s="38"/>
      <c r="F1246" s="38"/>
      <c r="G1246" s="105"/>
      <c r="H1246" s="40"/>
      <c r="I1246" s="38"/>
    </row>
    <row r="1247" spans="1:9">
      <c r="A1247" s="8" t="str">
        <f>IF(OR(B1247="",C1247=""),"",IFERROR(MATCH(B1247,'MASTER PRODUK'!$B$5:$B$204,0)*1000+C1247,""))</f>
        <v/>
      </c>
      <c r="B1247" s="38"/>
      <c r="C1247" s="38"/>
      <c r="D1247" s="38"/>
      <c r="E1247" s="38"/>
      <c r="F1247" s="38"/>
      <c r="G1247" s="105"/>
      <c r="H1247" s="40"/>
      <c r="I1247" s="38"/>
    </row>
    <row r="1248" spans="1:9">
      <c r="A1248" s="8" t="str">
        <f>IF(OR(B1248="",C1248=""),"",IFERROR(MATCH(B1248,'MASTER PRODUK'!$B$5:$B$204,0)*1000+C1248,""))</f>
        <v/>
      </c>
      <c r="B1248" s="38"/>
      <c r="C1248" s="38"/>
      <c r="D1248" s="38"/>
      <c r="E1248" s="38"/>
      <c r="F1248" s="38"/>
      <c r="G1248" s="105"/>
      <c r="H1248" s="40"/>
      <c r="I1248" s="38"/>
    </row>
    <row r="1249" spans="1:9">
      <c r="A1249" s="8" t="str">
        <f>IF(OR(B1249="",C1249=""),"",IFERROR(MATCH(B1249,'MASTER PRODUK'!$B$5:$B$204,0)*1000+C1249,""))</f>
        <v/>
      </c>
      <c r="B1249" s="38"/>
      <c r="C1249" s="38"/>
      <c r="D1249" s="38"/>
      <c r="E1249" s="38"/>
      <c r="F1249" s="38"/>
      <c r="G1249" s="105"/>
      <c r="H1249" s="40"/>
      <c r="I1249" s="38"/>
    </row>
    <row r="1250" spans="1:9">
      <c r="A1250" s="8" t="str">
        <f>IF(OR(B1250="",C1250=""),"",IFERROR(MATCH(B1250,'MASTER PRODUK'!$B$5:$B$204,0)*1000+C1250,""))</f>
        <v/>
      </c>
      <c r="B1250" s="38"/>
      <c r="C1250" s="38"/>
      <c r="D1250" s="38"/>
      <c r="E1250" s="38"/>
      <c r="F1250" s="38"/>
      <c r="G1250" s="105"/>
      <c r="H1250" s="40"/>
      <c r="I1250" s="38"/>
    </row>
    <row r="1251" spans="1:9">
      <c r="A1251" s="8" t="str">
        <f>IF(OR(B1251="",C1251=""),"",IFERROR(MATCH(B1251,'MASTER PRODUK'!$B$5:$B$204,0)*1000+C1251,""))</f>
        <v/>
      </c>
      <c r="B1251" s="38"/>
      <c r="C1251" s="38"/>
      <c r="D1251" s="38"/>
      <c r="E1251" s="38"/>
      <c r="F1251" s="38"/>
      <c r="G1251" s="105"/>
      <c r="H1251" s="40"/>
      <c r="I1251" s="38"/>
    </row>
    <row r="1252" spans="1:9">
      <c r="A1252" s="8" t="str">
        <f>IF(OR(B1252="",C1252=""),"",IFERROR(MATCH(B1252,'MASTER PRODUK'!$B$5:$B$204,0)*1000+C1252,""))</f>
        <v/>
      </c>
      <c r="B1252" s="38"/>
      <c r="C1252" s="38"/>
      <c r="D1252" s="38"/>
      <c r="E1252" s="38"/>
      <c r="F1252" s="38"/>
      <c r="G1252" s="105"/>
      <c r="H1252" s="40"/>
      <c r="I1252" s="38"/>
    </row>
    <row r="1253" spans="1:9">
      <c r="A1253" s="8" t="str">
        <f>IF(OR(B1253="",C1253=""),"",IFERROR(MATCH(B1253,'MASTER PRODUK'!$B$5:$B$204,0)*1000+C1253,""))</f>
        <v/>
      </c>
      <c r="B1253" s="38"/>
      <c r="C1253" s="38"/>
      <c r="D1253" s="38"/>
      <c r="E1253" s="38"/>
      <c r="F1253" s="38"/>
      <c r="G1253" s="105"/>
      <c r="H1253" s="40"/>
      <c r="I1253" s="38"/>
    </row>
    <row r="1254" spans="1:9">
      <c r="A1254" s="8" t="str">
        <f>IF(OR(B1254="",C1254=""),"",IFERROR(MATCH(B1254,'MASTER PRODUK'!$B$5:$B$204,0)*1000+C1254,""))</f>
        <v/>
      </c>
      <c r="B1254" s="38"/>
      <c r="C1254" s="38"/>
      <c r="D1254" s="38"/>
      <c r="E1254" s="38"/>
      <c r="F1254" s="38"/>
      <c r="G1254" s="105"/>
      <c r="H1254" s="40"/>
      <c r="I1254" s="38"/>
    </row>
    <row r="1255" spans="1:9">
      <c r="A1255" s="8" t="str">
        <f>IF(OR(B1255="",C1255=""),"",IFERROR(MATCH(B1255,'MASTER PRODUK'!$B$5:$B$204,0)*1000+C1255,""))</f>
        <v/>
      </c>
      <c r="B1255" s="38"/>
      <c r="C1255" s="38"/>
      <c r="D1255" s="38"/>
      <c r="E1255" s="38"/>
      <c r="F1255" s="38"/>
      <c r="G1255" s="105"/>
      <c r="H1255" s="40"/>
      <c r="I1255" s="38"/>
    </row>
    <row r="1256" spans="1:9">
      <c r="A1256" s="8" t="str">
        <f>IF(OR(B1256="",C1256=""),"",IFERROR(MATCH(B1256,'MASTER PRODUK'!$B$5:$B$204,0)*1000+C1256,""))</f>
        <v/>
      </c>
      <c r="B1256" s="38"/>
      <c r="C1256" s="38"/>
      <c r="D1256" s="38"/>
      <c r="E1256" s="38"/>
      <c r="F1256" s="38"/>
      <c r="G1256" s="105"/>
      <c r="H1256" s="40"/>
      <c r="I1256" s="38"/>
    </row>
    <row r="1257" spans="1:9">
      <c r="A1257" s="8" t="str">
        <f>IF(OR(B1257="",C1257=""),"",IFERROR(MATCH(B1257,'MASTER PRODUK'!$B$5:$B$204,0)*1000+C1257,""))</f>
        <v/>
      </c>
      <c r="B1257" s="38"/>
      <c r="C1257" s="38"/>
      <c r="D1257" s="38"/>
      <c r="E1257" s="38"/>
      <c r="F1257" s="38"/>
      <c r="G1257" s="105"/>
      <c r="H1257" s="40"/>
      <c r="I1257" s="38"/>
    </row>
    <row r="1258" spans="1:9">
      <c r="A1258" s="8" t="str">
        <f>IF(OR(B1258="",C1258=""),"",IFERROR(MATCH(B1258,'MASTER PRODUK'!$B$5:$B$204,0)*1000+C1258,""))</f>
        <v/>
      </c>
      <c r="B1258" s="38"/>
      <c r="C1258" s="38"/>
      <c r="D1258" s="38"/>
      <c r="E1258" s="38"/>
      <c r="F1258" s="38"/>
      <c r="G1258" s="105"/>
      <c r="H1258" s="40"/>
      <c r="I1258" s="38"/>
    </row>
    <row r="1259" spans="1:9">
      <c r="A1259" s="8" t="str">
        <f>IF(OR(B1259="",C1259=""),"",IFERROR(MATCH(B1259,'MASTER PRODUK'!$B$5:$B$204,0)*1000+C1259,""))</f>
        <v/>
      </c>
      <c r="B1259" s="38"/>
      <c r="C1259" s="38"/>
      <c r="D1259" s="38"/>
      <c r="E1259" s="38"/>
      <c r="F1259" s="38"/>
      <c r="G1259" s="105"/>
      <c r="H1259" s="40"/>
      <c r="I1259" s="38"/>
    </row>
    <row r="1260" spans="1:9">
      <c r="A1260" s="8" t="str">
        <f>IF(OR(B1260="",C1260=""),"",IFERROR(MATCH(B1260,'MASTER PRODUK'!$B$5:$B$204,0)*1000+C1260,""))</f>
        <v/>
      </c>
      <c r="B1260" s="38"/>
      <c r="C1260" s="38"/>
      <c r="D1260" s="38"/>
      <c r="E1260" s="38"/>
      <c r="F1260" s="38"/>
      <c r="G1260" s="105"/>
      <c r="H1260" s="40"/>
      <c r="I1260" s="38"/>
    </row>
    <row r="1261" spans="1:9">
      <c r="A1261" s="8" t="str">
        <f>IF(OR(B1261="",C1261=""),"",IFERROR(MATCH(B1261,'MASTER PRODUK'!$B$5:$B$204,0)*1000+C1261,""))</f>
        <v/>
      </c>
      <c r="B1261" s="38"/>
      <c r="C1261" s="38"/>
      <c r="D1261" s="38"/>
      <c r="E1261" s="38"/>
      <c r="F1261" s="38"/>
      <c r="G1261" s="105"/>
      <c r="H1261" s="40"/>
      <c r="I1261" s="38"/>
    </row>
    <row r="1262" spans="1:9">
      <c r="A1262" s="8" t="str">
        <f>IF(OR(B1262="",C1262=""),"",IFERROR(MATCH(B1262,'MASTER PRODUK'!$B$5:$B$204,0)*1000+C1262,""))</f>
        <v/>
      </c>
      <c r="B1262" s="38"/>
      <c r="C1262" s="38"/>
      <c r="D1262" s="38"/>
      <c r="E1262" s="38"/>
      <c r="F1262" s="38"/>
      <c r="G1262" s="105"/>
      <c r="H1262" s="40"/>
      <c r="I1262" s="38"/>
    </row>
    <row r="1263" spans="1:9">
      <c r="A1263" s="8" t="str">
        <f>IF(OR(B1263="",C1263=""),"",IFERROR(MATCH(B1263,'MASTER PRODUK'!$B$5:$B$204,0)*1000+C1263,""))</f>
        <v/>
      </c>
      <c r="B1263" s="38"/>
      <c r="C1263" s="38"/>
      <c r="D1263" s="38"/>
      <c r="E1263" s="38"/>
      <c r="F1263" s="38"/>
      <c r="G1263" s="105"/>
      <c r="H1263" s="40"/>
      <c r="I1263" s="38"/>
    </row>
    <row r="1264" spans="1:9">
      <c r="A1264" s="8" t="str">
        <f>IF(OR(B1264="",C1264=""),"",IFERROR(MATCH(B1264,'MASTER PRODUK'!$B$5:$B$204,0)*1000+C1264,""))</f>
        <v/>
      </c>
      <c r="B1264" s="38"/>
      <c r="C1264" s="38"/>
      <c r="D1264" s="38"/>
      <c r="E1264" s="38"/>
      <c r="F1264" s="38"/>
      <c r="G1264" s="105"/>
      <c r="H1264" s="40"/>
      <c r="I1264" s="38"/>
    </row>
    <row r="1265" spans="1:9">
      <c r="A1265" s="8" t="str">
        <f>IF(OR(B1265="",C1265=""),"",IFERROR(MATCH(B1265,'MASTER PRODUK'!$B$5:$B$204,0)*1000+C1265,""))</f>
        <v/>
      </c>
      <c r="B1265" s="38"/>
      <c r="C1265" s="38"/>
      <c r="D1265" s="38"/>
      <c r="E1265" s="38"/>
      <c r="F1265" s="38"/>
      <c r="G1265" s="105"/>
      <c r="H1265" s="40"/>
      <c r="I1265" s="38"/>
    </row>
    <row r="1266" spans="1:9">
      <c r="A1266" s="8" t="str">
        <f>IF(OR(B1266="",C1266=""),"",IFERROR(MATCH(B1266,'MASTER PRODUK'!$B$5:$B$204,0)*1000+C1266,""))</f>
        <v/>
      </c>
      <c r="B1266" s="38"/>
      <c r="C1266" s="38"/>
      <c r="D1266" s="38"/>
      <c r="E1266" s="38"/>
      <c r="F1266" s="38"/>
      <c r="G1266" s="105"/>
      <c r="H1266" s="40"/>
      <c r="I1266" s="38"/>
    </row>
    <row r="1267" spans="1:9">
      <c r="A1267" s="8" t="str">
        <f>IF(OR(B1267="",C1267=""),"",IFERROR(MATCH(B1267,'MASTER PRODUK'!$B$5:$B$204,0)*1000+C1267,""))</f>
        <v/>
      </c>
      <c r="B1267" s="38"/>
      <c r="C1267" s="38"/>
      <c r="D1267" s="38"/>
      <c r="E1267" s="38"/>
      <c r="F1267" s="38"/>
      <c r="G1267" s="105"/>
      <c r="H1267" s="40"/>
      <c r="I1267" s="38"/>
    </row>
    <row r="1268" spans="1:9">
      <c r="A1268" s="8" t="str">
        <f>IF(OR(B1268="",C1268=""),"",IFERROR(MATCH(B1268,'MASTER PRODUK'!$B$5:$B$204,0)*1000+C1268,""))</f>
        <v/>
      </c>
      <c r="B1268" s="38"/>
      <c r="C1268" s="38"/>
      <c r="D1268" s="38"/>
      <c r="E1268" s="38"/>
      <c r="F1268" s="38"/>
      <c r="G1268" s="105"/>
      <c r="H1268" s="40"/>
      <c r="I1268" s="38"/>
    </row>
    <row r="1269" spans="1:9">
      <c r="A1269" s="8" t="str">
        <f>IF(OR(B1269="",C1269=""),"",IFERROR(MATCH(B1269,'MASTER PRODUK'!$B$5:$B$204,0)*1000+C1269,""))</f>
        <v/>
      </c>
      <c r="B1269" s="38"/>
      <c r="C1269" s="38"/>
      <c r="D1269" s="38"/>
      <c r="E1269" s="38"/>
      <c r="F1269" s="38"/>
      <c r="G1269" s="105"/>
      <c r="H1269" s="40"/>
      <c r="I1269" s="38"/>
    </row>
    <row r="1270" spans="1:9">
      <c r="A1270" s="8" t="str">
        <f>IF(OR(B1270="",C1270=""),"",IFERROR(MATCH(B1270,'MASTER PRODUK'!$B$5:$B$204,0)*1000+C1270,""))</f>
        <v/>
      </c>
      <c r="B1270" s="38"/>
      <c r="C1270" s="38"/>
      <c r="D1270" s="38"/>
      <c r="E1270" s="38"/>
      <c r="F1270" s="38"/>
      <c r="G1270" s="105"/>
      <c r="H1270" s="40"/>
      <c r="I1270" s="38"/>
    </row>
    <row r="1271" spans="1:9">
      <c r="A1271" s="8" t="str">
        <f>IF(OR(B1271="",C1271=""),"",IFERROR(MATCH(B1271,'MASTER PRODUK'!$B$5:$B$204,0)*1000+C1271,""))</f>
        <v/>
      </c>
      <c r="B1271" s="38"/>
      <c r="C1271" s="38"/>
      <c r="D1271" s="38"/>
      <c r="E1271" s="38"/>
      <c r="F1271" s="38"/>
      <c r="G1271" s="105"/>
      <c r="H1271" s="40"/>
      <c r="I1271" s="38"/>
    </row>
    <row r="1272" spans="1:9">
      <c r="A1272" s="8" t="str">
        <f>IF(OR(B1272="",C1272=""),"",IFERROR(MATCH(B1272,'MASTER PRODUK'!$B$5:$B$204,0)*1000+C1272,""))</f>
        <v/>
      </c>
      <c r="B1272" s="38"/>
      <c r="C1272" s="38"/>
      <c r="D1272" s="38"/>
      <c r="E1272" s="38"/>
      <c r="F1272" s="38"/>
      <c r="G1272" s="105"/>
      <c r="H1272" s="40"/>
      <c r="I1272" s="38"/>
    </row>
    <row r="1273" spans="1:9">
      <c r="A1273" s="8" t="str">
        <f>IF(OR(B1273="",C1273=""),"",IFERROR(MATCH(B1273,'MASTER PRODUK'!$B$5:$B$204,0)*1000+C1273,""))</f>
        <v/>
      </c>
      <c r="B1273" s="38"/>
      <c r="C1273" s="38"/>
      <c r="D1273" s="38"/>
      <c r="E1273" s="38"/>
      <c r="F1273" s="38"/>
      <c r="G1273" s="105"/>
      <c r="H1273" s="40"/>
      <c r="I1273" s="38"/>
    </row>
    <row r="1274" spans="1:9">
      <c r="A1274" s="8" t="str">
        <f>IF(OR(B1274="",C1274=""),"",IFERROR(MATCH(B1274,'MASTER PRODUK'!$B$5:$B$204,0)*1000+C1274,""))</f>
        <v/>
      </c>
      <c r="B1274" s="38"/>
      <c r="C1274" s="38"/>
      <c r="D1274" s="38"/>
      <c r="E1274" s="38"/>
      <c r="F1274" s="38"/>
      <c r="G1274" s="105"/>
      <c r="H1274" s="40"/>
      <c r="I1274" s="38"/>
    </row>
    <row r="1275" spans="1:9">
      <c r="A1275" s="8" t="str">
        <f>IF(OR(B1275="",C1275=""),"",IFERROR(MATCH(B1275,'MASTER PRODUK'!$B$5:$B$204,0)*1000+C1275,""))</f>
        <v/>
      </c>
      <c r="B1275" s="38"/>
      <c r="C1275" s="38"/>
      <c r="D1275" s="38"/>
      <c r="E1275" s="38"/>
      <c r="F1275" s="38"/>
      <c r="G1275" s="105"/>
      <c r="H1275" s="40"/>
      <c r="I1275" s="38"/>
    </row>
    <row r="1276" spans="1:9">
      <c r="A1276" s="8" t="str">
        <f>IF(OR(B1276="",C1276=""),"",IFERROR(MATCH(B1276,'MASTER PRODUK'!$B$5:$B$204,0)*1000+C1276,""))</f>
        <v/>
      </c>
      <c r="B1276" s="38"/>
      <c r="C1276" s="38"/>
      <c r="D1276" s="38"/>
      <c r="E1276" s="38"/>
      <c r="F1276" s="38"/>
      <c r="G1276" s="105"/>
      <c r="H1276" s="40"/>
      <c r="I1276" s="38"/>
    </row>
    <row r="1277" spans="1:9">
      <c r="A1277" s="8" t="str">
        <f>IF(OR(B1277="",C1277=""),"",IFERROR(MATCH(B1277,'MASTER PRODUK'!$B$5:$B$204,0)*1000+C1277,""))</f>
        <v/>
      </c>
      <c r="B1277" s="38"/>
      <c r="C1277" s="38"/>
      <c r="D1277" s="38"/>
      <c r="E1277" s="38"/>
      <c r="F1277" s="38"/>
      <c r="G1277" s="105"/>
      <c r="H1277" s="40"/>
      <c r="I1277" s="38"/>
    </row>
    <row r="1278" spans="1:9">
      <c r="A1278" s="8" t="str">
        <f>IF(OR(B1278="",C1278=""),"",IFERROR(MATCH(B1278,'MASTER PRODUK'!$B$5:$B$204,0)*1000+C1278,""))</f>
        <v/>
      </c>
      <c r="B1278" s="38"/>
      <c r="C1278" s="38"/>
      <c r="D1278" s="38"/>
      <c r="E1278" s="38"/>
      <c r="F1278" s="38"/>
      <c r="G1278" s="105"/>
      <c r="H1278" s="40"/>
      <c r="I1278" s="38"/>
    </row>
    <row r="1279" spans="1:9">
      <c r="A1279" s="8" t="str">
        <f>IF(OR(B1279="",C1279=""),"",IFERROR(MATCH(B1279,'MASTER PRODUK'!$B$5:$B$204,0)*1000+C1279,""))</f>
        <v/>
      </c>
      <c r="B1279" s="38"/>
      <c r="C1279" s="38"/>
      <c r="D1279" s="38"/>
      <c r="E1279" s="38"/>
      <c r="F1279" s="38"/>
      <c r="G1279" s="105"/>
      <c r="H1279" s="40"/>
      <c r="I1279" s="38"/>
    </row>
    <row r="1280" spans="1:9">
      <c r="A1280" s="8" t="str">
        <f>IF(OR(B1280="",C1280=""),"",IFERROR(MATCH(B1280,'MASTER PRODUK'!$B$5:$B$204,0)*1000+C1280,""))</f>
        <v/>
      </c>
      <c r="B1280" s="38"/>
      <c r="C1280" s="38"/>
      <c r="D1280" s="38"/>
      <c r="E1280" s="38"/>
      <c r="F1280" s="38"/>
      <c r="G1280" s="105"/>
      <c r="H1280" s="40"/>
      <c r="I1280" s="38"/>
    </row>
    <row r="1281" spans="1:9">
      <c r="A1281" s="8" t="str">
        <f>IF(OR(B1281="",C1281=""),"",IFERROR(MATCH(B1281,'MASTER PRODUK'!$B$5:$B$204,0)*1000+C1281,""))</f>
        <v/>
      </c>
      <c r="B1281" s="38"/>
      <c r="C1281" s="38"/>
      <c r="D1281" s="38"/>
      <c r="E1281" s="38"/>
      <c r="F1281" s="38"/>
      <c r="G1281" s="105"/>
      <c r="H1281" s="40"/>
      <c r="I1281" s="38"/>
    </row>
    <row r="1282" spans="1:9">
      <c r="A1282" s="8" t="str">
        <f>IF(OR(B1282="",C1282=""),"",IFERROR(MATCH(B1282,'MASTER PRODUK'!$B$5:$B$204,0)*1000+C1282,""))</f>
        <v/>
      </c>
      <c r="B1282" s="38"/>
      <c r="C1282" s="38"/>
      <c r="D1282" s="38"/>
      <c r="E1282" s="38"/>
      <c r="F1282" s="38"/>
      <c r="G1282" s="105"/>
      <c r="H1282" s="40"/>
      <c r="I1282" s="38"/>
    </row>
    <row r="1283" spans="1:9">
      <c r="A1283" s="8" t="str">
        <f>IF(OR(B1283="",C1283=""),"",IFERROR(MATCH(B1283,'MASTER PRODUK'!$B$5:$B$204,0)*1000+C1283,""))</f>
        <v/>
      </c>
      <c r="B1283" s="38"/>
      <c r="C1283" s="38"/>
      <c r="D1283" s="38"/>
      <c r="E1283" s="38"/>
      <c r="F1283" s="38"/>
      <c r="G1283" s="105"/>
      <c r="H1283" s="40"/>
      <c r="I1283" s="38"/>
    </row>
    <row r="1284" spans="1:9">
      <c r="A1284" s="8" t="str">
        <f>IF(OR(B1284="",C1284=""),"",IFERROR(MATCH(B1284,'MASTER PRODUK'!$B$5:$B$204,0)*1000+C1284,""))</f>
        <v/>
      </c>
      <c r="B1284" s="38"/>
      <c r="C1284" s="38"/>
      <c r="D1284" s="38"/>
      <c r="E1284" s="38"/>
      <c r="F1284" s="38"/>
      <c r="G1284" s="105"/>
      <c r="H1284" s="40"/>
      <c r="I1284" s="38"/>
    </row>
    <row r="1285" spans="1:9">
      <c r="A1285" s="8" t="str">
        <f>IF(OR(B1285="",C1285=""),"",IFERROR(MATCH(B1285,'MASTER PRODUK'!$B$5:$B$204,0)*1000+C1285,""))</f>
        <v/>
      </c>
      <c r="B1285" s="38"/>
      <c r="C1285" s="38"/>
      <c r="D1285" s="38"/>
      <c r="E1285" s="38"/>
      <c r="F1285" s="38"/>
      <c r="G1285" s="105"/>
      <c r="H1285" s="40"/>
      <c r="I1285" s="38"/>
    </row>
    <row r="1286" spans="1:9">
      <c r="A1286" s="8" t="str">
        <f>IF(OR(B1286="",C1286=""),"",IFERROR(MATCH(B1286,'MASTER PRODUK'!$B$5:$B$204,0)*1000+C1286,""))</f>
        <v/>
      </c>
      <c r="B1286" s="38"/>
      <c r="C1286" s="38"/>
      <c r="D1286" s="38"/>
      <c r="E1286" s="38"/>
      <c r="F1286" s="38"/>
      <c r="G1286" s="105"/>
      <c r="H1286" s="40"/>
      <c r="I1286" s="38"/>
    </row>
    <row r="1287" spans="1:9">
      <c r="A1287" s="8" t="str">
        <f>IF(OR(B1287="",C1287=""),"",IFERROR(MATCH(B1287,'MASTER PRODUK'!$B$5:$B$204,0)*1000+C1287,""))</f>
        <v/>
      </c>
      <c r="B1287" s="38"/>
      <c r="C1287" s="38"/>
      <c r="D1287" s="38"/>
      <c r="E1287" s="38"/>
      <c r="F1287" s="38"/>
      <c r="G1287" s="105"/>
      <c r="H1287" s="40"/>
      <c r="I1287" s="38"/>
    </row>
    <row r="1288" spans="1:9">
      <c r="A1288" s="8" t="str">
        <f>IF(OR(B1288="",C1288=""),"",IFERROR(MATCH(B1288,'MASTER PRODUK'!$B$5:$B$204,0)*1000+C1288,""))</f>
        <v/>
      </c>
      <c r="B1288" s="38"/>
      <c r="C1288" s="38"/>
      <c r="D1288" s="38"/>
      <c r="E1288" s="38"/>
      <c r="F1288" s="38"/>
      <c r="G1288" s="105"/>
      <c r="H1288" s="40"/>
      <c r="I1288" s="38"/>
    </row>
    <row r="1289" spans="1:9">
      <c r="A1289" s="8" t="str">
        <f>IF(OR(B1289="",C1289=""),"",IFERROR(MATCH(B1289,'MASTER PRODUK'!$B$5:$B$204,0)*1000+C1289,""))</f>
        <v/>
      </c>
      <c r="B1289" s="38"/>
      <c r="C1289" s="38"/>
      <c r="D1289" s="38"/>
      <c r="E1289" s="38"/>
      <c r="F1289" s="38"/>
      <c r="G1289" s="105"/>
      <c r="H1289" s="40"/>
      <c r="I1289" s="38"/>
    </row>
    <row r="1290" spans="1:9">
      <c r="A1290" s="8" t="str">
        <f>IF(OR(B1290="",C1290=""),"",IFERROR(MATCH(B1290,'MASTER PRODUK'!$B$5:$B$204,0)*1000+C1290,""))</f>
        <v/>
      </c>
      <c r="B1290" s="38"/>
      <c r="C1290" s="38"/>
      <c r="D1290" s="38"/>
      <c r="E1290" s="38"/>
      <c r="F1290" s="38"/>
      <c r="G1290" s="105"/>
      <c r="H1290" s="40"/>
      <c r="I1290" s="38"/>
    </row>
    <row r="1291" spans="1:9">
      <c r="A1291" s="8" t="str">
        <f>IF(OR(B1291="",C1291=""),"",IFERROR(MATCH(B1291,'MASTER PRODUK'!$B$5:$B$204,0)*1000+C1291,""))</f>
        <v/>
      </c>
      <c r="B1291" s="38"/>
      <c r="C1291" s="38"/>
      <c r="D1291" s="38"/>
      <c r="E1291" s="38"/>
      <c r="F1291" s="38"/>
      <c r="G1291" s="105"/>
      <c r="H1291" s="40"/>
      <c r="I1291" s="38"/>
    </row>
    <row r="1292" spans="1:9">
      <c r="A1292" s="8" t="str">
        <f>IF(OR(B1292="",C1292=""),"",IFERROR(MATCH(B1292,'MASTER PRODUK'!$B$5:$B$204,0)*1000+C1292,""))</f>
        <v/>
      </c>
      <c r="B1292" s="38"/>
      <c r="C1292" s="38"/>
      <c r="D1292" s="38"/>
      <c r="E1292" s="38"/>
      <c r="F1292" s="38"/>
      <c r="G1292" s="105"/>
      <c r="H1292" s="40"/>
      <c r="I1292" s="38"/>
    </row>
    <row r="1293" spans="1:9">
      <c r="A1293" s="8" t="str">
        <f>IF(OR(B1293="",C1293=""),"",IFERROR(MATCH(B1293,'MASTER PRODUK'!$B$5:$B$204,0)*1000+C1293,""))</f>
        <v/>
      </c>
      <c r="B1293" s="38"/>
      <c r="C1293" s="38"/>
      <c r="D1293" s="38"/>
      <c r="E1293" s="38"/>
      <c r="F1293" s="38"/>
      <c r="G1293" s="105"/>
      <c r="H1293" s="40"/>
      <c r="I1293" s="38"/>
    </row>
    <row r="1294" spans="1:9">
      <c r="A1294" s="8" t="str">
        <f>IF(OR(B1294="",C1294=""),"",IFERROR(MATCH(B1294,'MASTER PRODUK'!$B$5:$B$204,0)*1000+C1294,""))</f>
        <v/>
      </c>
      <c r="B1294" s="38"/>
      <c r="C1294" s="38"/>
      <c r="D1294" s="38"/>
      <c r="E1294" s="38"/>
      <c r="F1294" s="38"/>
      <c r="G1294" s="105"/>
      <c r="H1294" s="40"/>
      <c r="I1294" s="38"/>
    </row>
    <row r="1295" spans="1:9">
      <c r="A1295" s="8" t="str">
        <f>IF(OR(B1295="",C1295=""),"",IFERROR(MATCH(B1295,'MASTER PRODUK'!$B$5:$B$204,0)*1000+C1295,""))</f>
        <v/>
      </c>
      <c r="B1295" s="38"/>
      <c r="C1295" s="38"/>
      <c r="D1295" s="38"/>
      <c r="E1295" s="38"/>
      <c r="F1295" s="38"/>
      <c r="G1295" s="105"/>
      <c r="H1295" s="40"/>
      <c r="I1295" s="38"/>
    </row>
    <row r="1296" spans="1:9">
      <c r="A1296" s="8" t="str">
        <f>IF(OR(B1296="",C1296=""),"",IFERROR(MATCH(B1296,'MASTER PRODUK'!$B$5:$B$204,0)*1000+C1296,""))</f>
        <v/>
      </c>
      <c r="B1296" s="38"/>
      <c r="C1296" s="38"/>
      <c r="D1296" s="38"/>
      <c r="E1296" s="38"/>
      <c r="F1296" s="38"/>
      <c r="G1296" s="105"/>
      <c r="H1296" s="40"/>
      <c r="I1296" s="38"/>
    </row>
    <row r="1297" spans="1:9">
      <c r="A1297" s="8" t="str">
        <f>IF(OR(B1297="",C1297=""),"",IFERROR(MATCH(B1297,'MASTER PRODUK'!$B$5:$B$204,0)*1000+C1297,""))</f>
        <v/>
      </c>
      <c r="B1297" s="38"/>
      <c r="C1297" s="38"/>
      <c r="D1297" s="38"/>
      <c r="E1297" s="38"/>
      <c r="F1297" s="38"/>
      <c r="G1297" s="105"/>
      <c r="H1297" s="40"/>
      <c r="I1297" s="38"/>
    </row>
    <row r="1298" spans="1:9">
      <c r="A1298" s="8" t="str">
        <f>IF(OR(B1298="",C1298=""),"",IFERROR(MATCH(B1298,'MASTER PRODUK'!$B$5:$B$204,0)*1000+C1298,""))</f>
        <v/>
      </c>
      <c r="B1298" s="38"/>
      <c r="C1298" s="38"/>
      <c r="D1298" s="38"/>
      <c r="E1298" s="38"/>
      <c r="F1298" s="38"/>
      <c r="G1298" s="105"/>
      <c r="H1298" s="40"/>
      <c r="I1298" s="38"/>
    </row>
    <row r="1299" spans="1:9">
      <c r="A1299" s="8" t="str">
        <f>IF(OR(B1299="",C1299=""),"",IFERROR(MATCH(B1299,'MASTER PRODUK'!$B$5:$B$204,0)*1000+C1299,""))</f>
        <v/>
      </c>
      <c r="B1299" s="38"/>
      <c r="C1299" s="38"/>
      <c r="D1299" s="38"/>
      <c r="E1299" s="38"/>
      <c r="F1299" s="38"/>
      <c r="G1299" s="105"/>
      <c r="H1299" s="40"/>
      <c r="I1299" s="38"/>
    </row>
    <row r="1300" spans="1:9">
      <c r="A1300" s="8" t="str">
        <f>IF(OR(B1300="",C1300=""),"",IFERROR(MATCH(B1300,'MASTER PRODUK'!$B$5:$B$204,0)*1000+C1300,""))</f>
        <v/>
      </c>
      <c r="B1300" s="38"/>
      <c r="C1300" s="38"/>
      <c r="D1300" s="38"/>
      <c r="E1300" s="38"/>
      <c r="F1300" s="38"/>
      <c r="G1300" s="105"/>
      <c r="H1300" s="40"/>
      <c r="I1300" s="38"/>
    </row>
    <row r="1301" spans="1:9">
      <c r="A1301" s="8" t="str">
        <f>IF(OR(B1301="",C1301=""),"",IFERROR(MATCH(B1301,'MASTER PRODUK'!$B$5:$B$204,0)*1000+C1301,""))</f>
        <v/>
      </c>
      <c r="B1301" s="38"/>
      <c r="C1301" s="38"/>
      <c r="D1301" s="38"/>
      <c r="E1301" s="38"/>
      <c r="F1301" s="38"/>
      <c r="G1301" s="105"/>
      <c r="H1301" s="40"/>
      <c r="I1301" s="38"/>
    </row>
    <row r="1302" spans="1:9">
      <c r="A1302" s="8" t="str">
        <f>IF(OR(B1302="",C1302=""),"",IFERROR(MATCH(B1302,'MASTER PRODUK'!$B$5:$B$204,0)*1000+C1302,""))</f>
        <v/>
      </c>
      <c r="B1302" s="38"/>
      <c r="C1302" s="38"/>
      <c r="D1302" s="38"/>
      <c r="E1302" s="38"/>
      <c r="F1302" s="38"/>
      <c r="G1302" s="105"/>
      <c r="H1302" s="40"/>
      <c r="I1302" s="38"/>
    </row>
    <row r="1303" spans="1:9">
      <c r="A1303" s="8" t="str">
        <f>IF(OR(B1303="",C1303=""),"",IFERROR(MATCH(B1303,'MASTER PRODUK'!$B$5:$B$204,0)*1000+C1303,""))</f>
        <v/>
      </c>
      <c r="B1303" s="38"/>
      <c r="C1303" s="38"/>
      <c r="D1303" s="38"/>
      <c r="E1303" s="38"/>
      <c r="F1303" s="38"/>
      <c r="G1303" s="105"/>
      <c r="H1303" s="40"/>
      <c r="I1303" s="38"/>
    </row>
    <row r="1304" spans="1:9">
      <c r="A1304" s="8" t="str">
        <f>IF(OR(B1304="",C1304=""),"",IFERROR(MATCH(B1304,'MASTER PRODUK'!$B$5:$B$204,0)*1000+C1304,""))</f>
        <v/>
      </c>
      <c r="B1304" s="38"/>
      <c r="C1304" s="38"/>
      <c r="D1304" s="38"/>
      <c r="E1304" s="38"/>
      <c r="F1304" s="38"/>
      <c r="G1304" s="105"/>
      <c r="H1304" s="40"/>
      <c r="I1304" s="38"/>
    </row>
    <row r="1305" spans="1:9">
      <c r="A1305" s="8" t="str">
        <f>IF(OR(B1305="",C1305=""),"",IFERROR(MATCH(B1305,'MASTER PRODUK'!$B$5:$B$204,0)*1000+C1305,""))</f>
        <v/>
      </c>
      <c r="B1305" s="38"/>
      <c r="C1305" s="38"/>
      <c r="D1305" s="38"/>
      <c r="E1305" s="38"/>
      <c r="F1305" s="38"/>
      <c r="G1305" s="105"/>
      <c r="H1305" s="40"/>
      <c r="I1305" s="38"/>
    </row>
    <row r="1306" spans="1:9">
      <c r="A1306" s="8" t="str">
        <f>IF(OR(B1306="",C1306=""),"",IFERROR(MATCH(B1306,'MASTER PRODUK'!$B$5:$B$204,0)*1000+C1306,""))</f>
        <v/>
      </c>
      <c r="B1306" s="38"/>
      <c r="C1306" s="38"/>
      <c r="D1306" s="38"/>
      <c r="E1306" s="38"/>
      <c r="F1306" s="38"/>
      <c r="G1306" s="105"/>
      <c r="H1306" s="40"/>
      <c r="I1306" s="38"/>
    </row>
    <row r="1307" spans="1:9">
      <c r="A1307" s="8" t="str">
        <f>IF(OR(B1307="",C1307=""),"",IFERROR(MATCH(B1307,'MASTER PRODUK'!$B$5:$B$204,0)*1000+C1307,""))</f>
        <v/>
      </c>
      <c r="B1307" s="38"/>
      <c r="C1307" s="38"/>
      <c r="D1307" s="38"/>
      <c r="E1307" s="38"/>
      <c r="F1307" s="38"/>
      <c r="G1307" s="105"/>
      <c r="H1307" s="40"/>
      <c r="I1307" s="38"/>
    </row>
    <row r="1308" spans="1:9">
      <c r="A1308" s="8" t="str">
        <f>IF(OR(B1308="",C1308=""),"",IFERROR(MATCH(B1308,'MASTER PRODUK'!$B$5:$B$204,0)*1000+C1308,""))</f>
        <v/>
      </c>
      <c r="B1308" s="38"/>
      <c r="C1308" s="38"/>
      <c r="D1308" s="38"/>
      <c r="E1308" s="38"/>
      <c r="F1308" s="38"/>
      <c r="G1308" s="105"/>
      <c r="H1308" s="40"/>
      <c r="I1308" s="38"/>
    </row>
    <row r="1309" spans="1:9">
      <c r="A1309" s="8" t="str">
        <f>IF(OR(B1309="",C1309=""),"",IFERROR(MATCH(B1309,'MASTER PRODUK'!$B$5:$B$204,0)*1000+C1309,""))</f>
        <v/>
      </c>
      <c r="B1309" s="38"/>
      <c r="C1309" s="38"/>
      <c r="D1309" s="38"/>
      <c r="E1309" s="38"/>
      <c r="F1309" s="38"/>
      <c r="G1309" s="105"/>
      <c r="H1309" s="40"/>
      <c r="I1309" s="38"/>
    </row>
    <row r="1310" spans="1:9">
      <c r="A1310" s="8" t="str">
        <f>IF(OR(B1310="",C1310=""),"",IFERROR(MATCH(B1310,'MASTER PRODUK'!$B$5:$B$204,0)*1000+C1310,""))</f>
        <v/>
      </c>
      <c r="B1310" s="38"/>
      <c r="C1310" s="38"/>
      <c r="D1310" s="38"/>
      <c r="E1310" s="38"/>
      <c r="F1310" s="38"/>
      <c r="G1310" s="105"/>
      <c r="H1310" s="40"/>
      <c r="I1310" s="38"/>
    </row>
    <row r="1311" spans="1:9">
      <c r="A1311" s="8" t="str">
        <f>IF(OR(B1311="",C1311=""),"",IFERROR(MATCH(B1311,'MASTER PRODUK'!$B$5:$B$204,0)*1000+C1311,""))</f>
        <v/>
      </c>
      <c r="B1311" s="38"/>
      <c r="C1311" s="38"/>
      <c r="D1311" s="38"/>
      <c r="E1311" s="38"/>
      <c r="F1311" s="38"/>
      <c r="G1311" s="105"/>
      <c r="H1311" s="40"/>
      <c r="I1311" s="38"/>
    </row>
    <row r="1312" spans="1:9">
      <c r="A1312" s="8" t="str">
        <f>IF(OR(B1312="",C1312=""),"",IFERROR(MATCH(B1312,'MASTER PRODUK'!$B$5:$B$204,0)*1000+C1312,""))</f>
        <v/>
      </c>
      <c r="B1312" s="38"/>
      <c r="C1312" s="38"/>
      <c r="D1312" s="38"/>
      <c r="E1312" s="38"/>
      <c r="F1312" s="38"/>
      <c r="G1312" s="105"/>
      <c r="H1312" s="40"/>
      <c r="I1312" s="38"/>
    </row>
    <row r="1313" spans="1:9">
      <c r="A1313" s="8" t="str">
        <f>IF(OR(B1313="",C1313=""),"",IFERROR(MATCH(B1313,'MASTER PRODUK'!$B$5:$B$204,0)*1000+C1313,""))</f>
        <v/>
      </c>
      <c r="B1313" s="38"/>
      <c r="C1313" s="38"/>
      <c r="D1313" s="38"/>
      <c r="E1313" s="38"/>
      <c r="F1313" s="38"/>
      <c r="G1313" s="105"/>
      <c r="H1313" s="40"/>
      <c r="I1313" s="38"/>
    </row>
    <row r="1314" spans="1:9">
      <c r="A1314" s="8" t="str">
        <f>IF(OR(B1314="",C1314=""),"",IFERROR(MATCH(B1314,'MASTER PRODUK'!$B$5:$B$204,0)*1000+C1314,""))</f>
        <v/>
      </c>
      <c r="B1314" s="38"/>
      <c r="C1314" s="38"/>
      <c r="D1314" s="38"/>
      <c r="E1314" s="38"/>
      <c r="F1314" s="38"/>
      <c r="G1314" s="105"/>
      <c r="H1314" s="40"/>
      <c r="I1314" s="38"/>
    </row>
    <row r="1315" spans="1:9">
      <c r="A1315" s="8" t="str">
        <f>IF(OR(B1315="",C1315=""),"",IFERROR(MATCH(B1315,'MASTER PRODUK'!$B$5:$B$204,0)*1000+C1315,""))</f>
        <v/>
      </c>
      <c r="B1315" s="38"/>
      <c r="C1315" s="38"/>
      <c r="D1315" s="38"/>
      <c r="E1315" s="38"/>
      <c r="F1315" s="38"/>
      <c r="G1315" s="105"/>
      <c r="H1315" s="40"/>
      <c r="I1315" s="38"/>
    </row>
    <row r="1316" spans="1:9">
      <c r="A1316" s="8" t="str">
        <f>IF(OR(B1316="",C1316=""),"",IFERROR(MATCH(B1316,'MASTER PRODUK'!$B$5:$B$204,0)*1000+C1316,""))</f>
        <v/>
      </c>
      <c r="B1316" s="38"/>
      <c r="C1316" s="38"/>
      <c r="D1316" s="38"/>
      <c r="E1316" s="38"/>
      <c r="F1316" s="38"/>
      <c r="G1316" s="105"/>
      <c r="H1316" s="40"/>
      <c r="I1316" s="38"/>
    </row>
    <row r="1317" spans="1:9">
      <c r="A1317" s="8" t="str">
        <f>IF(OR(B1317="",C1317=""),"",IFERROR(MATCH(B1317,'MASTER PRODUK'!$B$5:$B$204,0)*1000+C1317,""))</f>
        <v/>
      </c>
      <c r="B1317" s="38"/>
      <c r="C1317" s="38"/>
      <c r="D1317" s="38"/>
      <c r="E1317" s="38"/>
      <c r="F1317" s="38"/>
      <c r="G1317" s="105"/>
      <c r="H1317" s="40"/>
      <c r="I1317" s="38"/>
    </row>
    <row r="1318" spans="1:9">
      <c r="A1318" s="8" t="str">
        <f>IF(OR(B1318="",C1318=""),"",IFERROR(MATCH(B1318,'MASTER PRODUK'!$B$5:$B$204,0)*1000+C1318,""))</f>
        <v/>
      </c>
      <c r="B1318" s="38"/>
      <c r="C1318" s="38"/>
      <c r="D1318" s="38"/>
      <c r="E1318" s="38"/>
      <c r="F1318" s="38"/>
      <c r="G1318" s="105"/>
      <c r="H1318" s="40"/>
      <c r="I1318" s="38"/>
    </row>
    <row r="1319" spans="1:9">
      <c r="A1319" s="8" t="str">
        <f>IF(OR(B1319="",C1319=""),"",IFERROR(MATCH(B1319,'MASTER PRODUK'!$B$5:$B$204,0)*1000+C1319,""))</f>
        <v/>
      </c>
      <c r="B1319" s="38"/>
      <c r="C1319" s="38"/>
      <c r="D1319" s="38"/>
      <c r="E1319" s="38"/>
      <c r="F1319" s="38"/>
      <c r="G1319" s="105"/>
      <c r="H1319" s="40"/>
      <c r="I1319" s="38"/>
    </row>
    <row r="1320" spans="1:9">
      <c r="A1320" s="8" t="str">
        <f>IF(OR(B1320="",C1320=""),"",IFERROR(MATCH(B1320,'MASTER PRODUK'!$B$5:$B$204,0)*1000+C1320,""))</f>
        <v/>
      </c>
      <c r="B1320" s="38"/>
      <c r="C1320" s="38"/>
      <c r="D1320" s="38"/>
      <c r="E1320" s="38"/>
      <c r="F1320" s="38"/>
      <c r="G1320" s="105"/>
      <c r="H1320" s="40"/>
      <c r="I1320" s="38"/>
    </row>
    <row r="1321" spans="1:9">
      <c r="A1321" s="8" t="str">
        <f>IF(OR(B1321="",C1321=""),"",IFERROR(MATCH(B1321,'MASTER PRODUK'!$B$5:$B$204,0)*1000+C1321,""))</f>
        <v/>
      </c>
      <c r="B1321" s="38"/>
      <c r="C1321" s="38"/>
      <c r="D1321" s="38"/>
      <c r="E1321" s="38"/>
      <c r="F1321" s="38"/>
      <c r="G1321" s="105"/>
      <c r="H1321" s="40"/>
      <c r="I1321" s="38"/>
    </row>
    <row r="1322" spans="1:9">
      <c r="A1322" s="8" t="str">
        <f>IF(OR(B1322="",C1322=""),"",IFERROR(MATCH(B1322,'MASTER PRODUK'!$B$5:$B$204,0)*1000+C1322,""))</f>
        <v/>
      </c>
      <c r="B1322" s="38"/>
      <c r="C1322" s="38"/>
      <c r="D1322" s="38"/>
      <c r="E1322" s="38"/>
      <c r="F1322" s="38"/>
      <c r="G1322" s="105"/>
      <c r="H1322" s="40"/>
      <c r="I1322" s="38"/>
    </row>
    <row r="1323" spans="1:9">
      <c r="A1323" s="8" t="str">
        <f>IF(OR(B1323="",C1323=""),"",IFERROR(MATCH(B1323,'MASTER PRODUK'!$B$5:$B$204,0)*1000+C1323,""))</f>
        <v/>
      </c>
      <c r="B1323" s="38"/>
      <c r="C1323" s="38"/>
      <c r="D1323" s="38"/>
      <c r="E1323" s="38"/>
      <c r="F1323" s="38"/>
      <c r="G1323" s="105"/>
      <c r="H1323" s="40"/>
      <c r="I1323" s="38"/>
    </row>
    <row r="1324" spans="1:9">
      <c r="A1324" s="8" t="str">
        <f>IF(OR(B1324="",C1324=""),"",IFERROR(MATCH(B1324,'MASTER PRODUK'!$B$5:$B$204,0)*1000+C1324,""))</f>
        <v/>
      </c>
      <c r="B1324" s="38"/>
      <c r="C1324" s="38"/>
      <c r="D1324" s="38"/>
      <c r="E1324" s="38"/>
      <c r="F1324" s="38"/>
      <c r="G1324" s="105"/>
      <c r="H1324" s="40"/>
      <c r="I1324" s="38"/>
    </row>
    <row r="1325" spans="1:9">
      <c r="A1325" s="8" t="str">
        <f>IF(OR(B1325="",C1325=""),"",IFERROR(MATCH(B1325,'MASTER PRODUK'!$B$5:$B$204,0)*1000+C1325,""))</f>
        <v/>
      </c>
      <c r="B1325" s="38"/>
      <c r="C1325" s="38"/>
      <c r="D1325" s="38"/>
      <c r="E1325" s="38"/>
      <c r="F1325" s="38"/>
      <c r="G1325" s="105"/>
      <c r="H1325" s="40"/>
      <c r="I1325" s="38"/>
    </row>
    <row r="1326" spans="1:9">
      <c r="A1326" s="8" t="str">
        <f>IF(OR(B1326="",C1326=""),"",IFERROR(MATCH(B1326,'MASTER PRODUK'!$B$5:$B$204,0)*1000+C1326,""))</f>
        <v/>
      </c>
      <c r="B1326" s="38"/>
      <c r="C1326" s="38"/>
      <c r="D1326" s="38"/>
      <c r="E1326" s="38"/>
      <c r="F1326" s="38"/>
      <c r="G1326" s="105"/>
      <c r="H1326" s="40"/>
      <c r="I1326" s="38"/>
    </row>
    <row r="1327" spans="1:9">
      <c r="A1327" s="8" t="str">
        <f>IF(OR(B1327="",C1327=""),"",IFERROR(MATCH(B1327,'MASTER PRODUK'!$B$5:$B$204,0)*1000+C1327,""))</f>
        <v/>
      </c>
      <c r="B1327" s="38"/>
      <c r="C1327" s="38"/>
      <c r="D1327" s="38"/>
      <c r="E1327" s="38"/>
      <c r="F1327" s="38"/>
      <c r="G1327" s="105"/>
      <c r="H1327" s="40"/>
      <c r="I1327" s="38"/>
    </row>
    <row r="1328" spans="1:9">
      <c r="A1328" s="8" t="str">
        <f>IF(OR(B1328="",C1328=""),"",IFERROR(MATCH(B1328,'MASTER PRODUK'!$B$5:$B$204,0)*1000+C1328,""))</f>
        <v/>
      </c>
      <c r="B1328" s="38"/>
      <c r="C1328" s="38"/>
      <c r="D1328" s="38"/>
      <c r="E1328" s="38"/>
      <c r="F1328" s="38"/>
      <c r="G1328" s="105"/>
      <c r="H1328" s="40"/>
      <c r="I1328" s="38"/>
    </row>
    <row r="1329" spans="1:9">
      <c r="A1329" s="8" t="str">
        <f>IF(OR(B1329="",C1329=""),"",IFERROR(MATCH(B1329,'MASTER PRODUK'!$B$5:$B$204,0)*1000+C1329,""))</f>
        <v/>
      </c>
      <c r="B1329" s="38"/>
      <c r="C1329" s="38"/>
      <c r="D1329" s="38"/>
      <c r="E1329" s="38"/>
      <c r="F1329" s="38"/>
      <c r="G1329" s="105"/>
      <c r="H1329" s="40"/>
      <c r="I1329" s="38"/>
    </row>
    <row r="1330" spans="1:9">
      <c r="A1330" s="8" t="str">
        <f>IF(OR(B1330="",C1330=""),"",IFERROR(MATCH(B1330,'MASTER PRODUK'!$B$5:$B$204,0)*1000+C1330,""))</f>
        <v/>
      </c>
      <c r="B1330" s="38"/>
      <c r="C1330" s="38"/>
      <c r="D1330" s="38"/>
      <c r="E1330" s="38"/>
      <c r="F1330" s="38"/>
      <c r="G1330" s="105"/>
      <c r="H1330" s="40"/>
      <c r="I1330" s="38"/>
    </row>
    <row r="1331" spans="1:9">
      <c r="A1331" s="8" t="str">
        <f>IF(OR(B1331="",C1331=""),"",IFERROR(MATCH(B1331,'MASTER PRODUK'!$B$5:$B$204,0)*1000+C1331,""))</f>
        <v/>
      </c>
      <c r="B1331" s="38"/>
      <c r="C1331" s="38"/>
      <c r="D1331" s="38"/>
      <c r="E1331" s="38"/>
      <c r="F1331" s="38"/>
      <c r="G1331" s="105"/>
      <c r="H1331" s="40"/>
      <c r="I1331" s="38"/>
    </row>
    <row r="1332" spans="1:9">
      <c r="A1332" s="8" t="str">
        <f>IF(OR(B1332="",C1332=""),"",IFERROR(MATCH(B1332,'MASTER PRODUK'!$B$5:$B$204,0)*1000+C1332,""))</f>
        <v/>
      </c>
      <c r="B1332" s="38"/>
      <c r="C1332" s="38"/>
      <c r="D1332" s="38"/>
      <c r="E1332" s="38"/>
      <c r="F1332" s="38"/>
      <c r="G1332" s="105"/>
      <c r="H1332" s="40"/>
      <c r="I1332" s="38"/>
    </row>
    <row r="1333" spans="1:9">
      <c r="A1333" s="8" t="str">
        <f>IF(OR(B1333="",C1333=""),"",IFERROR(MATCH(B1333,'MASTER PRODUK'!$B$5:$B$204,0)*1000+C1333,""))</f>
        <v/>
      </c>
      <c r="B1333" s="38"/>
      <c r="C1333" s="38"/>
      <c r="D1333" s="38"/>
      <c r="E1333" s="38"/>
      <c r="F1333" s="38"/>
      <c r="G1333" s="105"/>
      <c r="H1333" s="40"/>
      <c r="I1333" s="38"/>
    </row>
    <row r="1334" spans="1:9">
      <c r="A1334" s="8" t="str">
        <f>IF(OR(B1334="",C1334=""),"",IFERROR(MATCH(B1334,'MASTER PRODUK'!$B$5:$B$204,0)*1000+C1334,""))</f>
        <v/>
      </c>
      <c r="B1334" s="38"/>
      <c r="C1334" s="38"/>
      <c r="D1334" s="38"/>
      <c r="E1334" s="38"/>
      <c r="F1334" s="38"/>
      <c r="G1334" s="105"/>
      <c r="H1334" s="40"/>
      <c r="I1334" s="38"/>
    </row>
    <row r="1335" spans="1:9">
      <c r="A1335" s="8" t="str">
        <f>IF(OR(B1335="",C1335=""),"",IFERROR(MATCH(B1335,'MASTER PRODUK'!$B$5:$B$204,0)*1000+C1335,""))</f>
        <v/>
      </c>
      <c r="B1335" s="38"/>
      <c r="C1335" s="38"/>
      <c r="D1335" s="38"/>
      <c r="E1335" s="38"/>
      <c r="F1335" s="38"/>
      <c r="G1335" s="105"/>
      <c r="H1335" s="40"/>
      <c r="I1335" s="38"/>
    </row>
    <row r="1336" spans="1:9">
      <c r="A1336" s="8" t="str">
        <f>IF(OR(B1336="",C1336=""),"",IFERROR(MATCH(B1336,'MASTER PRODUK'!$B$5:$B$204,0)*1000+C1336,""))</f>
        <v/>
      </c>
      <c r="B1336" s="38"/>
      <c r="C1336" s="38"/>
      <c r="D1336" s="38"/>
      <c r="E1336" s="38"/>
      <c r="F1336" s="38"/>
      <c r="G1336" s="105"/>
      <c r="H1336" s="40"/>
      <c r="I1336" s="38"/>
    </row>
    <row r="1337" spans="1:9">
      <c r="A1337" s="8" t="str">
        <f>IF(OR(B1337="",C1337=""),"",IFERROR(MATCH(B1337,'MASTER PRODUK'!$B$5:$B$204,0)*1000+C1337,""))</f>
        <v/>
      </c>
      <c r="B1337" s="38"/>
      <c r="C1337" s="38"/>
      <c r="D1337" s="38"/>
      <c r="E1337" s="38"/>
      <c r="F1337" s="38"/>
      <c r="G1337" s="105"/>
      <c r="H1337" s="40"/>
      <c r="I1337" s="38"/>
    </row>
    <row r="1338" spans="1:9">
      <c r="A1338" s="8" t="str">
        <f>IF(OR(B1338="",C1338=""),"",IFERROR(MATCH(B1338,'MASTER PRODUK'!$B$5:$B$204,0)*1000+C1338,""))</f>
        <v/>
      </c>
      <c r="B1338" s="38"/>
      <c r="C1338" s="38"/>
      <c r="D1338" s="38"/>
      <c r="E1338" s="38"/>
      <c r="F1338" s="38"/>
      <c r="G1338" s="105"/>
      <c r="H1338" s="40"/>
      <c r="I1338" s="38"/>
    </row>
    <row r="1339" spans="1:9">
      <c r="A1339" s="8" t="str">
        <f>IF(OR(B1339="",C1339=""),"",IFERROR(MATCH(B1339,'MASTER PRODUK'!$B$5:$B$204,0)*1000+C1339,""))</f>
        <v/>
      </c>
      <c r="B1339" s="38"/>
      <c r="C1339" s="38"/>
      <c r="D1339" s="38"/>
      <c r="E1339" s="38"/>
      <c r="F1339" s="38"/>
      <c r="G1339" s="105"/>
      <c r="H1339" s="40"/>
      <c r="I1339" s="38"/>
    </row>
    <row r="1340" spans="1:9">
      <c r="A1340" s="8" t="str">
        <f>IF(OR(B1340="",C1340=""),"",IFERROR(MATCH(B1340,'MASTER PRODUK'!$B$5:$B$204,0)*1000+C1340,""))</f>
        <v/>
      </c>
      <c r="B1340" s="38"/>
      <c r="C1340" s="38"/>
      <c r="D1340" s="38"/>
      <c r="E1340" s="38"/>
      <c r="F1340" s="38"/>
      <c r="G1340" s="105"/>
      <c r="H1340" s="40"/>
      <c r="I1340" s="38"/>
    </row>
    <row r="1341" spans="1:9">
      <c r="A1341" s="8" t="str">
        <f>IF(OR(B1341="",C1341=""),"",IFERROR(MATCH(B1341,'MASTER PRODUK'!$B$5:$B$204,0)*1000+C1341,""))</f>
        <v/>
      </c>
      <c r="B1341" s="38"/>
      <c r="C1341" s="38"/>
      <c r="D1341" s="38"/>
      <c r="E1341" s="38"/>
      <c r="F1341" s="38"/>
      <c r="G1341" s="105"/>
      <c r="H1341" s="40"/>
      <c r="I1341" s="38"/>
    </row>
    <row r="1342" spans="1:9">
      <c r="A1342" s="8" t="str">
        <f>IF(OR(B1342="",C1342=""),"",IFERROR(MATCH(B1342,'MASTER PRODUK'!$B$5:$B$204,0)*1000+C1342,""))</f>
        <v/>
      </c>
      <c r="B1342" s="38"/>
      <c r="C1342" s="38"/>
      <c r="D1342" s="38"/>
      <c r="E1342" s="38"/>
      <c r="F1342" s="38"/>
      <c r="G1342" s="105"/>
      <c r="H1342" s="40"/>
      <c r="I1342" s="38"/>
    </row>
    <row r="1343" spans="1:9">
      <c r="A1343" s="8" t="str">
        <f>IF(OR(B1343="",C1343=""),"",IFERROR(MATCH(B1343,'MASTER PRODUK'!$B$5:$B$204,0)*1000+C1343,""))</f>
        <v/>
      </c>
      <c r="B1343" s="38"/>
      <c r="C1343" s="38"/>
      <c r="D1343" s="38"/>
      <c r="E1343" s="38"/>
      <c r="F1343" s="38"/>
      <c r="G1343" s="105"/>
      <c r="H1343" s="40"/>
      <c r="I1343" s="38"/>
    </row>
    <row r="1344" spans="1:9">
      <c r="A1344" s="8" t="str">
        <f>IF(OR(B1344="",C1344=""),"",IFERROR(MATCH(B1344,'MASTER PRODUK'!$B$5:$B$204,0)*1000+C1344,""))</f>
        <v/>
      </c>
      <c r="B1344" s="38"/>
      <c r="C1344" s="38"/>
      <c r="D1344" s="38"/>
      <c r="E1344" s="38"/>
      <c r="F1344" s="38"/>
      <c r="G1344" s="105"/>
      <c r="H1344" s="40"/>
      <c r="I1344" s="38"/>
    </row>
    <row r="1345" spans="1:9">
      <c r="A1345" s="8" t="str">
        <f>IF(OR(B1345="",C1345=""),"",IFERROR(MATCH(B1345,'MASTER PRODUK'!$B$5:$B$204,0)*1000+C1345,""))</f>
        <v/>
      </c>
      <c r="B1345" s="38"/>
      <c r="C1345" s="38"/>
      <c r="D1345" s="38"/>
      <c r="E1345" s="38"/>
      <c r="F1345" s="38"/>
      <c r="G1345" s="105"/>
      <c r="H1345" s="40"/>
      <c r="I1345" s="38"/>
    </row>
    <row r="1346" spans="1:9">
      <c r="A1346" s="8" t="str">
        <f>IF(OR(B1346="",C1346=""),"",IFERROR(MATCH(B1346,'MASTER PRODUK'!$B$5:$B$204,0)*1000+C1346,""))</f>
        <v/>
      </c>
      <c r="B1346" s="38"/>
      <c r="C1346" s="38"/>
      <c r="D1346" s="38"/>
      <c r="E1346" s="38"/>
      <c r="F1346" s="38"/>
      <c r="G1346" s="105"/>
      <c r="H1346" s="40"/>
      <c r="I1346" s="38"/>
    </row>
    <row r="1347" spans="1:9">
      <c r="A1347" s="8" t="str">
        <f>IF(OR(B1347="",C1347=""),"",IFERROR(MATCH(B1347,'MASTER PRODUK'!$B$5:$B$204,0)*1000+C1347,""))</f>
        <v/>
      </c>
      <c r="B1347" s="38"/>
      <c r="C1347" s="38"/>
      <c r="D1347" s="38"/>
      <c r="E1347" s="38"/>
      <c r="F1347" s="38"/>
      <c r="G1347" s="105"/>
      <c r="H1347" s="40"/>
      <c r="I1347" s="38"/>
    </row>
    <row r="1348" spans="1:9">
      <c r="A1348" s="8" t="str">
        <f>IF(OR(B1348="",C1348=""),"",IFERROR(MATCH(B1348,'MASTER PRODUK'!$B$5:$B$204,0)*1000+C1348,""))</f>
        <v/>
      </c>
      <c r="B1348" s="38"/>
      <c r="C1348" s="38"/>
      <c r="D1348" s="38"/>
      <c r="E1348" s="38"/>
      <c r="F1348" s="38"/>
      <c r="G1348" s="105"/>
      <c r="H1348" s="40"/>
      <c r="I1348" s="38"/>
    </row>
    <row r="1349" spans="1:9">
      <c r="A1349" s="8" t="str">
        <f>IF(OR(B1349="",C1349=""),"",IFERROR(MATCH(B1349,'MASTER PRODUK'!$B$5:$B$204,0)*1000+C1349,""))</f>
        <v/>
      </c>
      <c r="B1349" s="38"/>
      <c r="C1349" s="38"/>
      <c r="D1349" s="38"/>
      <c r="E1349" s="38"/>
      <c r="F1349" s="38"/>
      <c r="G1349" s="105"/>
      <c r="H1349" s="40"/>
      <c r="I1349" s="38"/>
    </row>
    <row r="1350" spans="1:9">
      <c r="A1350" s="8" t="str">
        <f>IF(OR(B1350="",C1350=""),"",IFERROR(MATCH(B1350,'MASTER PRODUK'!$B$5:$B$204,0)*1000+C1350,""))</f>
        <v/>
      </c>
      <c r="B1350" s="38"/>
      <c r="C1350" s="38"/>
      <c r="D1350" s="38"/>
      <c r="E1350" s="38"/>
      <c r="F1350" s="38"/>
      <c r="G1350" s="105"/>
      <c r="H1350" s="40"/>
      <c r="I1350" s="38"/>
    </row>
    <row r="1351" spans="1:9">
      <c r="A1351" s="8" t="str">
        <f>IF(OR(B1351="",C1351=""),"",IFERROR(MATCH(B1351,'MASTER PRODUK'!$B$5:$B$204,0)*1000+C1351,""))</f>
        <v/>
      </c>
      <c r="B1351" s="38"/>
      <c r="C1351" s="38"/>
      <c r="D1351" s="38"/>
      <c r="E1351" s="38"/>
      <c r="F1351" s="38"/>
      <c r="G1351" s="105"/>
      <c r="H1351" s="40"/>
      <c r="I1351" s="38"/>
    </row>
    <row r="1352" spans="1:9">
      <c r="A1352" s="8" t="str">
        <f>IF(OR(B1352="",C1352=""),"",IFERROR(MATCH(B1352,'MASTER PRODUK'!$B$5:$B$204,0)*1000+C1352,""))</f>
        <v/>
      </c>
      <c r="B1352" s="38"/>
      <c r="C1352" s="38"/>
      <c r="D1352" s="38"/>
      <c r="E1352" s="38"/>
      <c r="F1352" s="38"/>
      <c r="G1352" s="105"/>
      <c r="H1352" s="40"/>
      <c r="I1352" s="38"/>
    </row>
    <row r="1353" spans="1:9">
      <c r="A1353" s="8" t="str">
        <f>IF(OR(B1353="",C1353=""),"",IFERROR(MATCH(B1353,'MASTER PRODUK'!$B$5:$B$204,0)*1000+C1353,""))</f>
        <v/>
      </c>
      <c r="B1353" s="38"/>
      <c r="C1353" s="38"/>
      <c r="D1353" s="38"/>
      <c r="E1353" s="38"/>
      <c r="F1353" s="38"/>
      <c r="G1353" s="105"/>
      <c r="H1353" s="40"/>
      <c r="I1353" s="38"/>
    </row>
    <row r="1354" spans="1:9">
      <c r="A1354" s="8" t="str">
        <f>IF(OR(B1354="",C1354=""),"",IFERROR(MATCH(B1354,'MASTER PRODUK'!$B$5:$B$204,0)*1000+C1354,""))</f>
        <v/>
      </c>
      <c r="B1354" s="38"/>
      <c r="C1354" s="38"/>
      <c r="D1354" s="38"/>
      <c r="E1354" s="38"/>
      <c r="F1354" s="38"/>
      <c r="G1354" s="105"/>
      <c r="H1354" s="40"/>
      <c r="I1354" s="38"/>
    </row>
    <row r="1355" spans="1:9">
      <c r="A1355" s="8" t="str">
        <f>IF(OR(B1355="",C1355=""),"",IFERROR(MATCH(B1355,'MASTER PRODUK'!$B$5:$B$204,0)*1000+C1355,""))</f>
        <v/>
      </c>
      <c r="B1355" s="38"/>
      <c r="C1355" s="38"/>
      <c r="D1355" s="38"/>
      <c r="E1355" s="38"/>
      <c r="F1355" s="38"/>
      <c r="G1355" s="105"/>
      <c r="H1355" s="40"/>
      <c r="I1355" s="38"/>
    </row>
    <row r="1356" spans="1:9">
      <c r="A1356" s="8" t="str">
        <f>IF(OR(B1356="",C1356=""),"",IFERROR(MATCH(B1356,'MASTER PRODUK'!$B$5:$B$204,0)*1000+C1356,""))</f>
        <v/>
      </c>
      <c r="B1356" s="38"/>
      <c r="C1356" s="38"/>
      <c r="D1356" s="38"/>
      <c r="E1356" s="38"/>
      <c r="F1356" s="38"/>
      <c r="G1356" s="105"/>
      <c r="H1356" s="40"/>
      <c r="I1356" s="38"/>
    </row>
    <row r="1357" spans="1:9">
      <c r="A1357" s="8" t="str">
        <f>IF(OR(B1357="",C1357=""),"",IFERROR(MATCH(B1357,'MASTER PRODUK'!$B$5:$B$204,0)*1000+C1357,""))</f>
        <v/>
      </c>
      <c r="B1357" s="38"/>
      <c r="C1357" s="38"/>
      <c r="D1357" s="38"/>
      <c r="E1357" s="38"/>
      <c r="F1357" s="38"/>
      <c r="G1357" s="105"/>
      <c r="H1357" s="40"/>
      <c r="I1357" s="38"/>
    </row>
    <row r="1358" spans="1:9">
      <c r="A1358" s="8" t="str">
        <f>IF(OR(B1358="",C1358=""),"",IFERROR(MATCH(B1358,'MASTER PRODUK'!$B$5:$B$204,0)*1000+C1358,""))</f>
        <v/>
      </c>
      <c r="B1358" s="38"/>
      <c r="C1358" s="38"/>
      <c r="D1358" s="38"/>
      <c r="E1358" s="38"/>
      <c r="F1358" s="38"/>
      <c r="G1358" s="105"/>
      <c r="H1358" s="40"/>
      <c r="I1358" s="38"/>
    </row>
    <row r="1359" spans="1:9">
      <c r="A1359" s="8" t="str">
        <f>IF(OR(B1359="",C1359=""),"",IFERROR(MATCH(B1359,'MASTER PRODUK'!$B$5:$B$204,0)*1000+C1359,""))</f>
        <v/>
      </c>
      <c r="B1359" s="38"/>
      <c r="C1359" s="38"/>
      <c r="D1359" s="38"/>
      <c r="E1359" s="38"/>
      <c r="F1359" s="38"/>
      <c r="G1359" s="105"/>
      <c r="H1359" s="40"/>
      <c r="I1359" s="38"/>
    </row>
    <row r="1360" spans="1:9">
      <c r="A1360" s="8" t="str">
        <f>IF(OR(B1360="",C1360=""),"",IFERROR(MATCH(B1360,'MASTER PRODUK'!$B$5:$B$204,0)*1000+C1360,""))</f>
        <v/>
      </c>
      <c r="B1360" s="38"/>
      <c r="C1360" s="38"/>
      <c r="D1360" s="38"/>
      <c r="E1360" s="38"/>
      <c r="F1360" s="38"/>
      <c r="G1360" s="105"/>
      <c r="H1360" s="40"/>
      <c r="I1360" s="38"/>
    </row>
    <row r="1361" spans="1:9">
      <c r="A1361" s="8" t="str">
        <f>IF(OR(B1361="",C1361=""),"",IFERROR(MATCH(B1361,'MASTER PRODUK'!$B$5:$B$204,0)*1000+C1361,""))</f>
        <v/>
      </c>
      <c r="B1361" s="38"/>
      <c r="C1361" s="38"/>
      <c r="D1361" s="38"/>
      <c r="E1361" s="38"/>
      <c r="F1361" s="38"/>
      <c r="G1361" s="105"/>
      <c r="H1361" s="40"/>
      <c r="I1361" s="38"/>
    </row>
    <row r="1362" spans="1:9">
      <c r="A1362" s="8" t="str">
        <f>IF(OR(B1362="",C1362=""),"",IFERROR(MATCH(B1362,'MASTER PRODUK'!$B$5:$B$204,0)*1000+C1362,""))</f>
        <v/>
      </c>
      <c r="B1362" s="38"/>
      <c r="C1362" s="38"/>
      <c r="D1362" s="38"/>
      <c r="E1362" s="38"/>
      <c r="F1362" s="38"/>
      <c r="G1362" s="105"/>
      <c r="H1362" s="40"/>
      <c r="I1362" s="38"/>
    </row>
    <row r="1363" spans="1:9">
      <c r="A1363" s="8" t="str">
        <f>IF(OR(B1363="",C1363=""),"",IFERROR(MATCH(B1363,'MASTER PRODUK'!$B$5:$B$204,0)*1000+C1363,""))</f>
        <v/>
      </c>
      <c r="B1363" s="38"/>
      <c r="C1363" s="38"/>
      <c r="D1363" s="38"/>
      <c r="E1363" s="38"/>
      <c r="F1363" s="38"/>
      <c r="G1363" s="105"/>
      <c r="H1363" s="40"/>
      <c r="I1363" s="38"/>
    </row>
    <row r="1364" spans="1:9">
      <c r="A1364" s="8" t="str">
        <f>IF(OR(B1364="",C1364=""),"",IFERROR(MATCH(B1364,'MASTER PRODUK'!$B$5:$B$204,0)*1000+C1364,""))</f>
        <v/>
      </c>
      <c r="B1364" s="38"/>
      <c r="C1364" s="38"/>
      <c r="D1364" s="38"/>
      <c r="E1364" s="38"/>
      <c r="F1364" s="38"/>
      <c r="G1364" s="105"/>
      <c r="H1364" s="40"/>
      <c r="I1364" s="38"/>
    </row>
    <row r="1365" spans="1:9">
      <c r="A1365" s="8" t="str">
        <f>IF(OR(B1365="",C1365=""),"",IFERROR(MATCH(B1365,'MASTER PRODUK'!$B$5:$B$204,0)*1000+C1365,""))</f>
        <v/>
      </c>
      <c r="B1365" s="38"/>
      <c r="C1365" s="38"/>
      <c r="D1365" s="38"/>
      <c r="E1365" s="38"/>
      <c r="F1365" s="38"/>
      <c r="G1365" s="105"/>
      <c r="H1365" s="40"/>
      <c r="I1365" s="38"/>
    </row>
    <row r="1366" spans="1:9">
      <c r="A1366" s="8" t="str">
        <f>IF(OR(B1366="",C1366=""),"",IFERROR(MATCH(B1366,'MASTER PRODUK'!$B$5:$B$204,0)*1000+C1366,""))</f>
        <v/>
      </c>
      <c r="B1366" s="38"/>
      <c r="C1366" s="38"/>
      <c r="D1366" s="38"/>
      <c r="E1366" s="38"/>
      <c r="F1366" s="38"/>
      <c r="G1366" s="105"/>
      <c r="H1366" s="40"/>
      <c r="I1366" s="38"/>
    </row>
    <row r="1367" spans="1:9">
      <c r="A1367" s="8" t="str">
        <f>IF(OR(B1367="",C1367=""),"",IFERROR(MATCH(B1367,'MASTER PRODUK'!$B$5:$B$204,0)*1000+C1367,""))</f>
        <v/>
      </c>
      <c r="B1367" s="38"/>
      <c r="C1367" s="38"/>
      <c r="D1367" s="38"/>
      <c r="E1367" s="38"/>
      <c r="F1367" s="38"/>
      <c r="G1367" s="105"/>
      <c r="H1367" s="40"/>
      <c r="I1367" s="38"/>
    </row>
    <row r="1368" spans="1:9">
      <c r="A1368" s="8" t="str">
        <f>IF(OR(B1368="",C1368=""),"",IFERROR(MATCH(B1368,'MASTER PRODUK'!$B$5:$B$204,0)*1000+C1368,""))</f>
        <v/>
      </c>
      <c r="B1368" s="38"/>
      <c r="C1368" s="38"/>
      <c r="D1368" s="38"/>
      <c r="E1368" s="38"/>
      <c r="F1368" s="38"/>
      <c r="G1368" s="105"/>
      <c r="H1368" s="40"/>
      <c r="I1368" s="38"/>
    </row>
    <row r="1369" spans="1:9">
      <c r="A1369" s="8" t="str">
        <f>IF(OR(B1369="",C1369=""),"",IFERROR(MATCH(B1369,'MASTER PRODUK'!$B$5:$B$204,0)*1000+C1369,""))</f>
        <v/>
      </c>
      <c r="B1369" s="38"/>
      <c r="C1369" s="38"/>
      <c r="D1369" s="38"/>
      <c r="E1369" s="38"/>
      <c r="F1369" s="38"/>
      <c r="G1369" s="105"/>
      <c r="H1369" s="40"/>
      <c r="I1369" s="38"/>
    </row>
    <row r="1370" spans="1:9">
      <c r="A1370" s="8" t="str">
        <f>IF(OR(B1370="",C1370=""),"",IFERROR(MATCH(B1370,'MASTER PRODUK'!$B$5:$B$204,0)*1000+C1370,""))</f>
        <v/>
      </c>
      <c r="B1370" s="38"/>
      <c r="C1370" s="38"/>
      <c r="D1370" s="38"/>
      <c r="E1370" s="38"/>
      <c r="F1370" s="38"/>
      <c r="G1370" s="105"/>
      <c r="H1370" s="40"/>
      <c r="I1370" s="38"/>
    </row>
    <row r="1371" spans="1:9">
      <c r="A1371" s="8" t="str">
        <f>IF(OR(B1371="",C1371=""),"",IFERROR(MATCH(B1371,'MASTER PRODUK'!$B$5:$B$204,0)*1000+C1371,""))</f>
        <v/>
      </c>
      <c r="B1371" s="38"/>
      <c r="C1371" s="38"/>
      <c r="D1371" s="38"/>
      <c r="E1371" s="38"/>
      <c r="F1371" s="38"/>
      <c r="G1371" s="105"/>
      <c r="H1371" s="40"/>
      <c r="I1371" s="38"/>
    </row>
    <row r="1372" spans="1:9">
      <c r="A1372" s="8" t="str">
        <f>IF(OR(B1372="",C1372=""),"",IFERROR(MATCH(B1372,'MASTER PRODUK'!$B$5:$B$204,0)*1000+C1372,""))</f>
        <v/>
      </c>
      <c r="B1372" s="38"/>
      <c r="C1372" s="38"/>
      <c r="D1372" s="38"/>
      <c r="E1372" s="38"/>
      <c r="F1372" s="38"/>
      <c r="G1372" s="105"/>
      <c r="H1372" s="40"/>
      <c r="I1372" s="38"/>
    </row>
    <row r="1373" spans="1:9">
      <c r="A1373" s="8" t="str">
        <f>IF(OR(B1373="",C1373=""),"",IFERROR(MATCH(B1373,'MASTER PRODUK'!$B$5:$B$204,0)*1000+C1373,""))</f>
        <v/>
      </c>
      <c r="B1373" s="38"/>
      <c r="C1373" s="38"/>
      <c r="D1373" s="38"/>
      <c r="E1373" s="38"/>
      <c r="F1373" s="38"/>
      <c r="G1373" s="105"/>
      <c r="H1373" s="40"/>
      <c r="I1373" s="38"/>
    </row>
    <row r="1374" spans="1:9">
      <c r="A1374" s="8" t="str">
        <f>IF(OR(B1374="",C1374=""),"",IFERROR(MATCH(B1374,'MASTER PRODUK'!$B$5:$B$204,0)*1000+C1374,""))</f>
        <v/>
      </c>
      <c r="B1374" s="38"/>
      <c r="C1374" s="38"/>
      <c r="D1374" s="38"/>
      <c r="E1374" s="38"/>
      <c r="F1374" s="38"/>
      <c r="G1374" s="105"/>
      <c r="H1374" s="40"/>
      <c r="I1374" s="38"/>
    </row>
    <row r="1375" spans="1:9">
      <c r="A1375" s="8" t="str">
        <f>IF(OR(B1375="",C1375=""),"",IFERROR(MATCH(B1375,'MASTER PRODUK'!$B$5:$B$204,0)*1000+C1375,""))</f>
        <v/>
      </c>
      <c r="B1375" s="38"/>
      <c r="C1375" s="38"/>
      <c r="D1375" s="38"/>
      <c r="E1375" s="38"/>
      <c r="F1375" s="38"/>
      <c r="G1375" s="105"/>
      <c r="H1375" s="40"/>
      <c r="I1375" s="38"/>
    </row>
    <row r="1376" spans="1:9">
      <c r="A1376" s="8" t="str">
        <f>IF(OR(B1376="",C1376=""),"",IFERROR(MATCH(B1376,'MASTER PRODUK'!$B$5:$B$204,0)*1000+C1376,""))</f>
        <v/>
      </c>
      <c r="B1376" s="38"/>
      <c r="C1376" s="38"/>
      <c r="D1376" s="38"/>
      <c r="E1376" s="38"/>
      <c r="F1376" s="38"/>
      <c r="G1376" s="105"/>
      <c r="H1376" s="40"/>
      <c r="I1376" s="38"/>
    </row>
    <row r="1377" spans="1:9">
      <c r="A1377" s="8" t="str">
        <f>IF(OR(B1377="",C1377=""),"",IFERROR(MATCH(B1377,'MASTER PRODUK'!$B$5:$B$204,0)*1000+C1377,""))</f>
        <v/>
      </c>
      <c r="B1377" s="38"/>
      <c r="C1377" s="38"/>
      <c r="D1377" s="38"/>
      <c r="E1377" s="38"/>
      <c r="F1377" s="38"/>
      <c r="G1377" s="105"/>
      <c r="H1377" s="40"/>
      <c r="I1377" s="38"/>
    </row>
    <row r="1378" spans="1:9">
      <c r="A1378" s="8" t="str">
        <f>IF(OR(B1378="",C1378=""),"",IFERROR(MATCH(B1378,'MASTER PRODUK'!$B$5:$B$204,0)*1000+C1378,""))</f>
        <v/>
      </c>
      <c r="B1378" s="38"/>
      <c r="C1378" s="38"/>
      <c r="D1378" s="38"/>
      <c r="E1378" s="38"/>
      <c r="F1378" s="38"/>
      <c r="G1378" s="105"/>
      <c r="H1378" s="40"/>
      <c r="I1378" s="38"/>
    </row>
    <row r="1379" spans="1:9">
      <c r="A1379" s="8" t="str">
        <f>IF(OR(B1379="",C1379=""),"",IFERROR(MATCH(B1379,'MASTER PRODUK'!$B$5:$B$204,0)*1000+C1379,""))</f>
        <v/>
      </c>
      <c r="B1379" s="38"/>
      <c r="C1379" s="38"/>
      <c r="D1379" s="38"/>
      <c r="E1379" s="38"/>
      <c r="F1379" s="38"/>
      <c r="G1379" s="105"/>
      <c r="H1379" s="40"/>
      <c r="I1379" s="38"/>
    </row>
    <row r="1380" spans="1:9">
      <c r="A1380" s="8" t="str">
        <f>IF(OR(B1380="",C1380=""),"",IFERROR(MATCH(B1380,'MASTER PRODUK'!$B$5:$B$204,0)*1000+C1380,""))</f>
        <v/>
      </c>
      <c r="B1380" s="38"/>
      <c r="C1380" s="38"/>
      <c r="D1380" s="38"/>
      <c r="E1380" s="38"/>
      <c r="F1380" s="38"/>
      <c r="G1380" s="105"/>
      <c r="H1380" s="40"/>
      <c r="I1380" s="38"/>
    </row>
    <row r="1381" spans="1:9">
      <c r="A1381" s="8" t="str">
        <f>IF(OR(B1381="",C1381=""),"",IFERROR(MATCH(B1381,'MASTER PRODUK'!$B$5:$B$204,0)*1000+C1381,""))</f>
        <v/>
      </c>
      <c r="B1381" s="38"/>
      <c r="C1381" s="38"/>
      <c r="D1381" s="38"/>
      <c r="E1381" s="38"/>
      <c r="F1381" s="38"/>
      <c r="G1381" s="105"/>
      <c r="H1381" s="40"/>
      <c r="I1381" s="38"/>
    </row>
    <row r="1382" spans="1:9">
      <c r="A1382" s="8" t="str">
        <f>IF(OR(B1382="",C1382=""),"",IFERROR(MATCH(B1382,'MASTER PRODUK'!$B$5:$B$204,0)*1000+C1382,""))</f>
        <v/>
      </c>
      <c r="B1382" s="38"/>
      <c r="C1382" s="38"/>
      <c r="D1382" s="38"/>
      <c r="E1382" s="38"/>
      <c r="F1382" s="38"/>
      <c r="G1382" s="105"/>
      <c r="H1382" s="40"/>
      <c r="I1382" s="38"/>
    </row>
    <row r="1383" spans="1:9">
      <c r="A1383" s="8" t="str">
        <f>IF(OR(B1383="",C1383=""),"",IFERROR(MATCH(B1383,'MASTER PRODUK'!$B$5:$B$204,0)*1000+C1383,""))</f>
        <v/>
      </c>
      <c r="B1383" s="38"/>
      <c r="C1383" s="38"/>
      <c r="D1383" s="38"/>
      <c r="E1383" s="38"/>
      <c r="F1383" s="38"/>
      <c r="G1383" s="105"/>
      <c r="H1383" s="40"/>
      <c r="I1383" s="38"/>
    </row>
    <row r="1384" spans="1:9">
      <c r="A1384" s="8" t="str">
        <f>IF(OR(B1384="",C1384=""),"",IFERROR(MATCH(B1384,'MASTER PRODUK'!$B$5:$B$204,0)*1000+C1384,""))</f>
        <v/>
      </c>
      <c r="B1384" s="38"/>
      <c r="C1384" s="38"/>
      <c r="D1384" s="38"/>
      <c r="E1384" s="38"/>
      <c r="F1384" s="38"/>
      <c r="G1384" s="105"/>
      <c r="H1384" s="40"/>
      <c r="I1384" s="38"/>
    </row>
    <row r="1385" spans="1:9">
      <c r="A1385" s="8" t="str">
        <f>IF(OR(B1385="",C1385=""),"",IFERROR(MATCH(B1385,'MASTER PRODUK'!$B$5:$B$204,0)*1000+C1385,""))</f>
        <v/>
      </c>
      <c r="B1385" s="38"/>
      <c r="C1385" s="38"/>
      <c r="D1385" s="38"/>
      <c r="E1385" s="38"/>
      <c r="F1385" s="38"/>
      <c r="G1385" s="105"/>
      <c r="H1385" s="40"/>
      <c r="I1385" s="38"/>
    </row>
    <row r="1386" spans="1:9">
      <c r="A1386" s="8" t="str">
        <f>IF(OR(B1386="",C1386=""),"",IFERROR(MATCH(B1386,'MASTER PRODUK'!$B$5:$B$204,0)*1000+C1386,""))</f>
        <v/>
      </c>
      <c r="B1386" s="38"/>
      <c r="C1386" s="38"/>
      <c r="D1386" s="38"/>
      <c r="E1386" s="38"/>
      <c r="F1386" s="38"/>
      <c r="G1386" s="105"/>
      <c r="H1386" s="40"/>
      <c r="I1386" s="38"/>
    </row>
    <row r="1387" spans="1:9">
      <c r="A1387" s="8" t="str">
        <f>IF(OR(B1387="",C1387=""),"",IFERROR(MATCH(B1387,'MASTER PRODUK'!$B$5:$B$204,0)*1000+C1387,""))</f>
        <v/>
      </c>
      <c r="B1387" s="38"/>
      <c r="C1387" s="38"/>
      <c r="D1387" s="38"/>
      <c r="E1387" s="38"/>
      <c r="F1387" s="38"/>
      <c r="G1387" s="105"/>
      <c r="H1387" s="40"/>
      <c r="I1387" s="38"/>
    </row>
    <row r="1388" spans="1:9">
      <c r="A1388" s="8" t="str">
        <f>IF(OR(B1388="",C1388=""),"",IFERROR(MATCH(B1388,'MASTER PRODUK'!$B$5:$B$204,0)*1000+C1388,""))</f>
        <v/>
      </c>
      <c r="B1388" s="38"/>
      <c r="C1388" s="38"/>
      <c r="D1388" s="38"/>
      <c r="E1388" s="38"/>
      <c r="F1388" s="38"/>
      <c r="G1388" s="105"/>
      <c r="H1388" s="40"/>
      <c r="I1388" s="38"/>
    </row>
    <row r="1389" spans="1:9">
      <c r="A1389" s="8" t="str">
        <f>IF(OR(B1389="",C1389=""),"",IFERROR(MATCH(B1389,'MASTER PRODUK'!$B$5:$B$204,0)*1000+C1389,""))</f>
        <v/>
      </c>
      <c r="B1389" s="38"/>
      <c r="C1389" s="38"/>
      <c r="D1389" s="38"/>
      <c r="E1389" s="38"/>
      <c r="F1389" s="38"/>
      <c r="G1389" s="105"/>
      <c r="H1389" s="40"/>
      <c r="I1389" s="38"/>
    </row>
    <row r="1390" spans="1:9">
      <c r="A1390" s="8" t="str">
        <f>IF(OR(B1390="",C1390=""),"",IFERROR(MATCH(B1390,'MASTER PRODUK'!$B$5:$B$204,0)*1000+C1390,""))</f>
        <v/>
      </c>
      <c r="B1390" s="38"/>
      <c r="C1390" s="38"/>
      <c r="D1390" s="38"/>
      <c r="E1390" s="38"/>
      <c r="F1390" s="38"/>
      <c r="G1390" s="105"/>
      <c r="H1390" s="40"/>
      <c r="I1390" s="38"/>
    </row>
    <row r="1391" spans="1:9">
      <c r="A1391" s="8" t="str">
        <f>IF(OR(B1391="",C1391=""),"",IFERROR(MATCH(B1391,'MASTER PRODUK'!$B$5:$B$204,0)*1000+C1391,""))</f>
        <v/>
      </c>
      <c r="B1391" s="38"/>
      <c r="C1391" s="38"/>
      <c r="D1391" s="38"/>
      <c r="E1391" s="38"/>
      <c r="F1391" s="38"/>
      <c r="G1391" s="105"/>
      <c r="H1391" s="40"/>
      <c r="I1391" s="38"/>
    </row>
    <row r="1392" spans="1:9">
      <c r="A1392" s="8" t="str">
        <f>IF(OR(B1392="",C1392=""),"",IFERROR(MATCH(B1392,'MASTER PRODUK'!$B$5:$B$204,0)*1000+C1392,""))</f>
        <v/>
      </c>
      <c r="B1392" s="38"/>
      <c r="C1392" s="38"/>
      <c r="D1392" s="38"/>
      <c r="E1392" s="38"/>
      <c r="F1392" s="38"/>
      <c r="G1392" s="105"/>
      <c r="H1392" s="40"/>
      <c r="I1392" s="38"/>
    </row>
    <row r="1393" spans="1:9">
      <c r="A1393" s="8" t="str">
        <f>IF(OR(B1393="",C1393=""),"",IFERROR(MATCH(B1393,'MASTER PRODUK'!$B$5:$B$204,0)*1000+C1393,""))</f>
        <v/>
      </c>
      <c r="B1393" s="38"/>
      <c r="C1393" s="38"/>
      <c r="D1393" s="38"/>
      <c r="E1393" s="38"/>
      <c r="F1393" s="38"/>
      <c r="G1393" s="105"/>
      <c r="H1393" s="40"/>
      <c r="I1393" s="38"/>
    </row>
    <row r="1394" spans="1:9">
      <c r="A1394" s="8" t="str">
        <f>IF(OR(B1394="",C1394=""),"",IFERROR(MATCH(B1394,'MASTER PRODUK'!$B$5:$B$204,0)*1000+C1394,""))</f>
        <v/>
      </c>
      <c r="B1394" s="38"/>
      <c r="C1394" s="38"/>
      <c r="D1394" s="38"/>
      <c r="E1394" s="38"/>
      <c r="F1394" s="38"/>
      <c r="G1394" s="105"/>
      <c r="H1394" s="40"/>
      <c r="I1394" s="38"/>
    </row>
    <row r="1395" spans="1:9">
      <c r="A1395" s="8" t="str">
        <f>IF(OR(B1395="",C1395=""),"",IFERROR(MATCH(B1395,'MASTER PRODUK'!$B$5:$B$204,0)*1000+C1395,""))</f>
        <v/>
      </c>
      <c r="B1395" s="38"/>
      <c r="C1395" s="38"/>
      <c r="D1395" s="38"/>
      <c r="E1395" s="38"/>
      <c r="F1395" s="38"/>
      <c r="G1395" s="105"/>
      <c r="H1395" s="40"/>
      <c r="I1395" s="38"/>
    </row>
    <row r="1396" spans="1:9">
      <c r="A1396" s="8" t="str">
        <f>IF(OR(B1396="",C1396=""),"",IFERROR(MATCH(B1396,'MASTER PRODUK'!$B$5:$B$204,0)*1000+C1396,""))</f>
        <v/>
      </c>
      <c r="B1396" s="38"/>
      <c r="C1396" s="38"/>
      <c r="D1396" s="38"/>
      <c r="E1396" s="38"/>
      <c r="F1396" s="38"/>
      <c r="G1396" s="105"/>
      <c r="H1396" s="40"/>
      <c r="I1396" s="38"/>
    </row>
    <row r="1397" spans="1:9">
      <c r="A1397" s="8" t="str">
        <f>IF(OR(B1397="",C1397=""),"",IFERROR(MATCH(B1397,'MASTER PRODUK'!$B$5:$B$204,0)*1000+C1397,""))</f>
        <v/>
      </c>
      <c r="B1397" s="38"/>
      <c r="C1397" s="38"/>
      <c r="D1397" s="38"/>
      <c r="E1397" s="38"/>
      <c r="F1397" s="38"/>
      <c r="G1397" s="105"/>
      <c r="H1397" s="40"/>
      <c r="I1397" s="38"/>
    </row>
    <row r="1398" spans="1:9">
      <c r="A1398" s="8" t="str">
        <f>IF(OR(B1398="",C1398=""),"",IFERROR(MATCH(B1398,'MASTER PRODUK'!$B$5:$B$204,0)*1000+C1398,""))</f>
        <v/>
      </c>
      <c r="B1398" s="38"/>
      <c r="C1398" s="38"/>
      <c r="D1398" s="38"/>
      <c r="E1398" s="38"/>
      <c r="F1398" s="38"/>
      <c r="G1398" s="105"/>
      <c r="H1398" s="40"/>
      <c r="I1398" s="38"/>
    </row>
    <row r="1399" spans="1:9">
      <c r="A1399" s="8" t="str">
        <f>IF(OR(B1399="",C1399=""),"",IFERROR(MATCH(B1399,'MASTER PRODUK'!$B$5:$B$204,0)*1000+C1399,""))</f>
        <v/>
      </c>
      <c r="B1399" s="38"/>
      <c r="C1399" s="38"/>
      <c r="D1399" s="38"/>
      <c r="E1399" s="38"/>
      <c r="F1399" s="38"/>
      <c r="G1399" s="105"/>
      <c r="H1399" s="40"/>
      <c r="I1399" s="38"/>
    </row>
    <row r="1400" spans="1:9">
      <c r="A1400" s="8" t="str">
        <f>IF(OR(B1400="",C1400=""),"",IFERROR(MATCH(B1400,'MASTER PRODUK'!$B$5:$B$204,0)*1000+C1400,""))</f>
        <v/>
      </c>
      <c r="B1400" s="38"/>
      <c r="C1400" s="38"/>
      <c r="D1400" s="38"/>
      <c r="E1400" s="38"/>
      <c r="F1400" s="38"/>
      <c r="G1400" s="105"/>
      <c r="H1400" s="40"/>
      <c r="I1400" s="38"/>
    </row>
    <row r="1401" spans="1:9">
      <c r="A1401" s="8" t="str">
        <f>IF(OR(B1401="",C1401=""),"",IFERROR(MATCH(B1401,'MASTER PRODUK'!$B$5:$B$204,0)*1000+C1401,""))</f>
        <v/>
      </c>
      <c r="B1401" s="38"/>
      <c r="C1401" s="38"/>
      <c r="D1401" s="38"/>
      <c r="E1401" s="38"/>
      <c r="F1401" s="38"/>
      <c r="G1401" s="105"/>
      <c r="H1401" s="40"/>
      <c r="I1401" s="38"/>
    </row>
    <row r="1402" spans="1:9">
      <c r="A1402" s="8" t="str">
        <f>IF(OR(B1402="",C1402=""),"",IFERROR(MATCH(B1402,'MASTER PRODUK'!$B$5:$B$204,0)*1000+C1402,""))</f>
        <v/>
      </c>
      <c r="B1402" s="38"/>
      <c r="C1402" s="38"/>
      <c r="D1402" s="38"/>
      <c r="E1402" s="38"/>
      <c r="F1402" s="38"/>
      <c r="G1402" s="105"/>
      <c r="H1402" s="40"/>
      <c r="I1402" s="38"/>
    </row>
    <row r="1403" spans="1:9">
      <c r="A1403" s="8" t="str">
        <f>IF(OR(B1403="",C1403=""),"",IFERROR(MATCH(B1403,'MASTER PRODUK'!$B$5:$B$204,0)*1000+C1403,""))</f>
        <v/>
      </c>
      <c r="B1403" s="38"/>
      <c r="C1403" s="38"/>
      <c r="D1403" s="38"/>
      <c r="E1403" s="38"/>
      <c r="F1403" s="38"/>
      <c r="G1403" s="105"/>
      <c r="H1403" s="40"/>
      <c r="I1403" s="38"/>
    </row>
    <row r="1404" spans="1:9">
      <c r="A1404" s="8" t="str">
        <f>IF(OR(B1404="",C1404=""),"",IFERROR(MATCH(B1404,'MASTER PRODUK'!$B$5:$B$204,0)*1000+C1404,""))</f>
        <v/>
      </c>
      <c r="B1404" s="38"/>
      <c r="C1404" s="38"/>
      <c r="D1404" s="38"/>
      <c r="E1404" s="38"/>
      <c r="F1404" s="38"/>
      <c r="G1404" s="105"/>
      <c r="H1404" s="40"/>
      <c r="I1404" s="38"/>
    </row>
    <row r="1405" spans="1:9">
      <c r="A1405" s="8" t="str">
        <f>IF(OR(B1405="",C1405=""),"",IFERROR(MATCH(B1405,'MASTER PRODUK'!$B$5:$B$204,0)*1000+C1405,""))</f>
        <v/>
      </c>
      <c r="B1405" s="38"/>
      <c r="C1405" s="38"/>
      <c r="D1405" s="38"/>
      <c r="E1405" s="38"/>
      <c r="F1405" s="38"/>
      <c r="G1405" s="105"/>
      <c r="H1405" s="40"/>
      <c r="I1405" s="38"/>
    </row>
    <row r="1406" spans="1:9">
      <c r="A1406" s="8" t="str">
        <f>IF(OR(B1406="",C1406=""),"",IFERROR(MATCH(B1406,'MASTER PRODUK'!$B$5:$B$204,0)*1000+C1406,""))</f>
        <v/>
      </c>
      <c r="B1406" s="38"/>
      <c r="C1406" s="38"/>
      <c r="D1406" s="38"/>
      <c r="E1406" s="38"/>
      <c r="F1406" s="38"/>
      <c r="G1406" s="105"/>
      <c r="H1406" s="40"/>
      <c r="I1406" s="38"/>
    </row>
    <row r="1407" spans="1:9">
      <c r="A1407" s="8" t="str">
        <f>IF(OR(B1407="",C1407=""),"",IFERROR(MATCH(B1407,'MASTER PRODUK'!$B$5:$B$204,0)*1000+C1407,""))</f>
        <v/>
      </c>
      <c r="B1407" s="38"/>
      <c r="C1407" s="38"/>
      <c r="D1407" s="38"/>
      <c r="E1407" s="38"/>
      <c r="F1407" s="38"/>
      <c r="G1407" s="105"/>
      <c r="H1407" s="40"/>
      <c r="I1407" s="38"/>
    </row>
    <row r="1408" spans="1:9">
      <c r="A1408" s="8" t="str">
        <f>IF(OR(B1408="",C1408=""),"",IFERROR(MATCH(B1408,'MASTER PRODUK'!$B$5:$B$204,0)*1000+C1408,""))</f>
        <v/>
      </c>
      <c r="B1408" s="38"/>
      <c r="C1408" s="38"/>
      <c r="D1408" s="38"/>
      <c r="E1408" s="38"/>
      <c r="F1408" s="38"/>
      <c r="G1408" s="105"/>
      <c r="H1408" s="40"/>
      <c r="I1408" s="38"/>
    </row>
    <row r="1409" spans="1:9">
      <c r="A1409" s="8" t="str">
        <f>IF(OR(B1409="",C1409=""),"",IFERROR(MATCH(B1409,'MASTER PRODUK'!$B$5:$B$204,0)*1000+C1409,""))</f>
        <v/>
      </c>
      <c r="B1409" s="38"/>
      <c r="C1409" s="38"/>
      <c r="D1409" s="38"/>
      <c r="E1409" s="38"/>
      <c r="F1409" s="38"/>
      <c r="G1409" s="105"/>
      <c r="H1409" s="40"/>
      <c r="I1409" s="38"/>
    </row>
    <row r="1410" spans="1:9">
      <c r="A1410" s="8" t="str">
        <f>IF(OR(B1410="",C1410=""),"",IFERROR(MATCH(B1410,'MASTER PRODUK'!$B$5:$B$204,0)*1000+C1410,""))</f>
        <v/>
      </c>
      <c r="B1410" s="38"/>
      <c r="C1410" s="38"/>
      <c r="D1410" s="38"/>
      <c r="E1410" s="38"/>
      <c r="F1410" s="38"/>
      <c r="G1410" s="105"/>
      <c r="H1410" s="40"/>
      <c r="I1410" s="38"/>
    </row>
    <row r="1411" spans="1:9">
      <c r="A1411" s="8" t="str">
        <f>IF(OR(B1411="",C1411=""),"",IFERROR(MATCH(B1411,'MASTER PRODUK'!$B$5:$B$204,0)*1000+C1411,""))</f>
        <v/>
      </c>
      <c r="B1411" s="38"/>
      <c r="C1411" s="38"/>
      <c r="D1411" s="38"/>
      <c r="E1411" s="38"/>
      <c r="F1411" s="38"/>
      <c r="G1411" s="105"/>
      <c r="H1411" s="40"/>
      <c r="I1411" s="38"/>
    </row>
    <row r="1412" spans="1:9">
      <c r="A1412" s="8" t="str">
        <f>IF(OR(B1412="",C1412=""),"",IFERROR(MATCH(B1412,'MASTER PRODUK'!$B$5:$B$204,0)*1000+C1412,""))</f>
        <v/>
      </c>
      <c r="B1412" s="38"/>
      <c r="C1412" s="38"/>
      <c r="D1412" s="38"/>
      <c r="E1412" s="38"/>
      <c r="F1412" s="38"/>
      <c r="G1412" s="105"/>
      <c r="H1412" s="40"/>
      <c r="I1412" s="38"/>
    </row>
    <row r="1413" spans="1:9">
      <c r="A1413" s="8" t="str">
        <f>IF(OR(B1413="",C1413=""),"",IFERROR(MATCH(B1413,'MASTER PRODUK'!$B$5:$B$204,0)*1000+C1413,""))</f>
        <v/>
      </c>
      <c r="B1413" s="38"/>
      <c r="C1413" s="38"/>
      <c r="D1413" s="38"/>
      <c r="E1413" s="38"/>
      <c r="F1413" s="38"/>
      <c r="G1413" s="105"/>
      <c r="H1413" s="40"/>
      <c r="I1413" s="38"/>
    </row>
    <row r="1414" spans="1:9">
      <c r="A1414" s="8" t="str">
        <f>IF(OR(B1414="",C1414=""),"",IFERROR(MATCH(B1414,'MASTER PRODUK'!$B$5:$B$204,0)*1000+C1414,""))</f>
        <v/>
      </c>
      <c r="B1414" s="38"/>
      <c r="C1414" s="38"/>
      <c r="D1414" s="38"/>
      <c r="E1414" s="38"/>
      <c r="F1414" s="38"/>
      <c r="G1414" s="105"/>
      <c r="H1414" s="40"/>
      <c r="I1414" s="38"/>
    </row>
    <row r="1415" spans="1:9">
      <c r="A1415" s="8" t="str">
        <f>IF(OR(B1415="",C1415=""),"",IFERROR(MATCH(B1415,'MASTER PRODUK'!$B$5:$B$204,0)*1000+C1415,""))</f>
        <v/>
      </c>
      <c r="B1415" s="38"/>
      <c r="C1415" s="38"/>
      <c r="D1415" s="38"/>
      <c r="E1415" s="38"/>
      <c r="F1415" s="38"/>
      <c r="G1415" s="105"/>
      <c r="H1415" s="40"/>
      <c r="I1415" s="38"/>
    </row>
    <row r="1416" spans="1:9">
      <c r="A1416" s="8" t="str">
        <f>IF(OR(B1416="",C1416=""),"",IFERROR(MATCH(B1416,'MASTER PRODUK'!$B$5:$B$204,0)*1000+C1416,""))</f>
        <v/>
      </c>
      <c r="B1416" s="38"/>
      <c r="C1416" s="38"/>
      <c r="D1416" s="38"/>
      <c r="E1416" s="38"/>
      <c r="F1416" s="38"/>
      <c r="G1416" s="105"/>
      <c r="H1416" s="40"/>
      <c r="I1416" s="38"/>
    </row>
    <row r="1417" spans="1:9">
      <c r="A1417" s="8" t="str">
        <f>IF(OR(B1417="",C1417=""),"",IFERROR(MATCH(B1417,'MASTER PRODUK'!$B$5:$B$204,0)*1000+C1417,""))</f>
        <v/>
      </c>
      <c r="B1417" s="38"/>
      <c r="C1417" s="38"/>
      <c r="D1417" s="38"/>
      <c r="E1417" s="38"/>
      <c r="F1417" s="38"/>
      <c r="G1417" s="105"/>
      <c r="H1417" s="40"/>
      <c r="I1417" s="38"/>
    </row>
    <row r="1418" spans="1:9">
      <c r="A1418" s="8" t="str">
        <f>IF(OR(B1418="",C1418=""),"",IFERROR(MATCH(B1418,'MASTER PRODUK'!$B$5:$B$204,0)*1000+C1418,""))</f>
        <v/>
      </c>
      <c r="B1418" s="38"/>
      <c r="C1418" s="38"/>
      <c r="D1418" s="38"/>
      <c r="E1418" s="38"/>
      <c r="F1418" s="38"/>
      <c r="G1418" s="105"/>
      <c r="H1418" s="40"/>
      <c r="I1418" s="38"/>
    </row>
    <row r="1419" spans="1:9">
      <c r="A1419" s="8" t="str">
        <f>IF(OR(B1419="",C1419=""),"",IFERROR(MATCH(B1419,'MASTER PRODUK'!$B$5:$B$204,0)*1000+C1419,""))</f>
        <v/>
      </c>
      <c r="B1419" s="38"/>
      <c r="C1419" s="38"/>
      <c r="D1419" s="38"/>
      <c r="E1419" s="38"/>
      <c r="F1419" s="38"/>
      <c r="G1419" s="105"/>
      <c r="H1419" s="40"/>
      <c r="I1419" s="38"/>
    </row>
    <row r="1420" spans="1:9">
      <c r="A1420" s="8" t="str">
        <f>IF(OR(B1420="",C1420=""),"",IFERROR(MATCH(B1420,'MASTER PRODUK'!$B$5:$B$204,0)*1000+C1420,""))</f>
        <v/>
      </c>
      <c r="B1420" s="38"/>
      <c r="C1420" s="38"/>
      <c r="D1420" s="38"/>
      <c r="E1420" s="38"/>
      <c r="F1420" s="38"/>
      <c r="G1420" s="105"/>
      <c r="H1420" s="40"/>
      <c r="I1420" s="38"/>
    </row>
    <row r="1421" spans="1:9">
      <c r="A1421" s="8" t="str">
        <f>IF(OR(B1421="",C1421=""),"",IFERROR(MATCH(B1421,'MASTER PRODUK'!$B$5:$B$204,0)*1000+C1421,""))</f>
        <v/>
      </c>
      <c r="B1421" s="38"/>
      <c r="C1421" s="38"/>
      <c r="D1421" s="38"/>
      <c r="E1421" s="38"/>
      <c r="F1421" s="38"/>
      <c r="G1421" s="105"/>
      <c r="H1421" s="40"/>
      <c r="I1421" s="38"/>
    </row>
    <row r="1422" spans="1:9">
      <c r="A1422" s="8" t="str">
        <f>IF(OR(B1422="",C1422=""),"",IFERROR(MATCH(B1422,'MASTER PRODUK'!$B$5:$B$204,0)*1000+C1422,""))</f>
        <v/>
      </c>
      <c r="B1422" s="38"/>
      <c r="C1422" s="38"/>
      <c r="D1422" s="38"/>
      <c r="E1422" s="38"/>
      <c r="F1422" s="38"/>
      <c r="G1422" s="105"/>
      <c r="H1422" s="40"/>
      <c r="I1422" s="38"/>
    </row>
    <row r="1423" spans="1:9">
      <c r="A1423" s="8" t="str">
        <f>IF(OR(B1423="",C1423=""),"",IFERROR(MATCH(B1423,'MASTER PRODUK'!$B$5:$B$204,0)*1000+C1423,""))</f>
        <v/>
      </c>
      <c r="B1423" s="38"/>
      <c r="C1423" s="38"/>
      <c r="D1423" s="38"/>
      <c r="E1423" s="38"/>
      <c r="F1423" s="38"/>
      <c r="G1423" s="105"/>
      <c r="H1423" s="40"/>
      <c r="I1423" s="38"/>
    </row>
    <row r="1424" spans="1:9">
      <c r="A1424" s="8" t="str">
        <f>IF(OR(B1424="",C1424=""),"",IFERROR(MATCH(B1424,'MASTER PRODUK'!$B$5:$B$204,0)*1000+C1424,""))</f>
        <v/>
      </c>
      <c r="B1424" s="38"/>
      <c r="C1424" s="38"/>
      <c r="D1424" s="38"/>
      <c r="E1424" s="38"/>
      <c r="F1424" s="38"/>
      <c r="G1424" s="105"/>
      <c r="H1424" s="40"/>
      <c r="I1424" s="38"/>
    </row>
    <row r="1425" spans="1:9">
      <c r="A1425" s="8" t="str">
        <f>IF(OR(B1425="",C1425=""),"",IFERROR(MATCH(B1425,'MASTER PRODUK'!$B$5:$B$204,0)*1000+C1425,""))</f>
        <v/>
      </c>
      <c r="B1425" s="38"/>
      <c r="C1425" s="38"/>
      <c r="D1425" s="38"/>
      <c r="E1425" s="38"/>
      <c r="F1425" s="38"/>
      <c r="G1425" s="105"/>
      <c r="H1425" s="40"/>
      <c r="I1425" s="38"/>
    </row>
    <row r="1426" spans="1:9">
      <c r="A1426" s="8" t="str">
        <f>IF(OR(B1426="",C1426=""),"",IFERROR(MATCH(B1426,'MASTER PRODUK'!$B$5:$B$204,0)*1000+C1426,""))</f>
        <v/>
      </c>
      <c r="B1426" s="38"/>
      <c r="C1426" s="38"/>
      <c r="D1426" s="38"/>
      <c r="E1426" s="38"/>
      <c r="F1426" s="38"/>
      <c r="G1426" s="105"/>
      <c r="H1426" s="40"/>
      <c r="I1426" s="38"/>
    </row>
    <row r="1427" spans="1:9">
      <c r="A1427" s="8" t="str">
        <f>IF(OR(B1427="",C1427=""),"",IFERROR(MATCH(B1427,'MASTER PRODUK'!$B$5:$B$204,0)*1000+C1427,""))</f>
        <v/>
      </c>
      <c r="B1427" s="38"/>
      <c r="C1427" s="38"/>
      <c r="D1427" s="38"/>
      <c r="E1427" s="38"/>
      <c r="F1427" s="38"/>
      <c r="G1427" s="105"/>
      <c r="H1427" s="40"/>
      <c r="I1427" s="38"/>
    </row>
    <row r="1428" spans="1:9">
      <c r="A1428" s="8" t="str">
        <f>IF(OR(B1428="",C1428=""),"",IFERROR(MATCH(B1428,'MASTER PRODUK'!$B$5:$B$204,0)*1000+C1428,""))</f>
        <v/>
      </c>
      <c r="B1428" s="38"/>
      <c r="C1428" s="38"/>
      <c r="D1428" s="38"/>
      <c r="E1428" s="38"/>
      <c r="F1428" s="38"/>
      <c r="G1428" s="105"/>
      <c r="H1428" s="40"/>
      <c r="I1428" s="38"/>
    </row>
    <row r="1429" spans="1:9">
      <c r="A1429" s="8" t="str">
        <f>IF(OR(B1429="",C1429=""),"",IFERROR(MATCH(B1429,'MASTER PRODUK'!$B$5:$B$204,0)*1000+C1429,""))</f>
        <v/>
      </c>
      <c r="B1429" s="38"/>
      <c r="C1429" s="38"/>
      <c r="D1429" s="38"/>
      <c r="E1429" s="38"/>
      <c r="F1429" s="38"/>
      <c r="G1429" s="105"/>
      <c r="H1429" s="40"/>
      <c r="I1429" s="38"/>
    </row>
    <row r="1430" spans="1:9">
      <c r="A1430" s="8" t="str">
        <f>IF(OR(B1430="",C1430=""),"",IFERROR(MATCH(B1430,'MASTER PRODUK'!$B$5:$B$204,0)*1000+C1430,""))</f>
        <v/>
      </c>
      <c r="B1430" s="38"/>
      <c r="C1430" s="38"/>
      <c r="D1430" s="38"/>
      <c r="E1430" s="38"/>
      <c r="F1430" s="38"/>
      <c r="G1430" s="105"/>
      <c r="H1430" s="40"/>
      <c r="I1430" s="38"/>
    </row>
    <row r="1431" spans="1:9">
      <c r="A1431" s="8" t="str">
        <f>IF(OR(B1431="",C1431=""),"",IFERROR(MATCH(B1431,'MASTER PRODUK'!$B$5:$B$204,0)*1000+C1431,""))</f>
        <v/>
      </c>
      <c r="B1431" s="38"/>
      <c r="C1431" s="38"/>
      <c r="D1431" s="38"/>
      <c r="E1431" s="38"/>
      <c r="F1431" s="38"/>
      <c r="G1431" s="105"/>
      <c r="H1431" s="40"/>
      <c r="I1431" s="38"/>
    </row>
    <row r="1432" spans="1:9">
      <c r="A1432" s="8" t="str">
        <f>IF(OR(B1432="",C1432=""),"",IFERROR(MATCH(B1432,'MASTER PRODUK'!$B$5:$B$204,0)*1000+C1432,""))</f>
        <v/>
      </c>
      <c r="B1432" s="38"/>
      <c r="C1432" s="38"/>
      <c r="D1432" s="38"/>
      <c r="E1432" s="38"/>
      <c r="F1432" s="38"/>
      <c r="G1432" s="105"/>
      <c r="H1432" s="40"/>
      <c r="I1432" s="38"/>
    </row>
    <row r="1433" spans="1:9">
      <c r="A1433" s="8" t="str">
        <f>IF(OR(B1433="",C1433=""),"",IFERROR(MATCH(B1433,'MASTER PRODUK'!$B$5:$B$204,0)*1000+C1433,""))</f>
        <v/>
      </c>
      <c r="B1433" s="38"/>
      <c r="C1433" s="38"/>
      <c r="D1433" s="38"/>
      <c r="E1433" s="38"/>
      <c r="F1433" s="38"/>
      <c r="G1433" s="105"/>
      <c r="H1433" s="40"/>
      <c r="I1433" s="38"/>
    </row>
    <row r="1434" spans="1:9">
      <c r="A1434" s="8" t="str">
        <f>IF(OR(B1434="",C1434=""),"",IFERROR(MATCH(B1434,'MASTER PRODUK'!$B$5:$B$204,0)*1000+C1434,""))</f>
        <v/>
      </c>
      <c r="B1434" s="38"/>
      <c r="C1434" s="38"/>
      <c r="D1434" s="38"/>
      <c r="E1434" s="38"/>
      <c r="F1434" s="38"/>
      <c r="G1434" s="105"/>
      <c r="H1434" s="40"/>
      <c r="I1434" s="38"/>
    </row>
    <row r="1435" spans="1:9">
      <c r="A1435" s="8" t="str">
        <f>IF(OR(B1435="",C1435=""),"",IFERROR(MATCH(B1435,'MASTER PRODUK'!$B$5:$B$204,0)*1000+C1435,""))</f>
        <v/>
      </c>
      <c r="B1435" s="38"/>
      <c r="C1435" s="38"/>
      <c r="D1435" s="38"/>
      <c r="E1435" s="38"/>
      <c r="F1435" s="38"/>
      <c r="G1435" s="105"/>
      <c r="H1435" s="40"/>
      <c r="I1435" s="38"/>
    </row>
    <row r="1436" spans="1:9">
      <c r="A1436" s="8" t="str">
        <f>IF(OR(B1436="",C1436=""),"",IFERROR(MATCH(B1436,'MASTER PRODUK'!$B$5:$B$204,0)*1000+C1436,""))</f>
        <v/>
      </c>
      <c r="B1436" s="38"/>
      <c r="C1436" s="38"/>
      <c r="D1436" s="38"/>
      <c r="E1436" s="38"/>
      <c r="F1436" s="38"/>
      <c r="G1436" s="105"/>
      <c r="H1436" s="40"/>
      <c r="I1436" s="38"/>
    </row>
    <row r="1437" spans="1:9">
      <c r="A1437" s="8" t="str">
        <f>IF(OR(B1437="",C1437=""),"",IFERROR(MATCH(B1437,'MASTER PRODUK'!$B$5:$B$204,0)*1000+C1437,""))</f>
        <v/>
      </c>
      <c r="B1437" s="38"/>
      <c r="C1437" s="38"/>
      <c r="D1437" s="38"/>
      <c r="E1437" s="38"/>
      <c r="F1437" s="38"/>
      <c r="G1437" s="105"/>
      <c r="H1437" s="40"/>
      <c r="I1437" s="38"/>
    </row>
    <row r="1438" spans="1:9">
      <c r="A1438" s="8" t="str">
        <f>IF(OR(B1438="",C1438=""),"",IFERROR(MATCH(B1438,'MASTER PRODUK'!$B$5:$B$204,0)*1000+C1438,""))</f>
        <v/>
      </c>
      <c r="B1438" s="38"/>
      <c r="C1438" s="38"/>
      <c r="D1438" s="38"/>
      <c r="E1438" s="38"/>
      <c r="F1438" s="38"/>
      <c r="G1438" s="105"/>
      <c r="H1438" s="40"/>
      <c r="I1438" s="38"/>
    </row>
    <row r="1439" spans="1:9">
      <c r="A1439" s="8" t="str">
        <f>IF(OR(B1439="",C1439=""),"",IFERROR(MATCH(B1439,'MASTER PRODUK'!$B$5:$B$204,0)*1000+C1439,""))</f>
        <v/>
      </c>
      <c r="B1439" s="38"/>
      <c r="C1439" s="38"/>
      <c r="D1439" s="38"/>
      <c r="E1439" s="38"/>
      <c r="F1439" s="38"/>
      <c r="G1439" s="105"/>
      <c r="H1439" s="40"/>
      <c r="I1439" s="38"/>
    </row>
    <row r="1440" spans="1:9">
      <c r="A1440" s="8" t="str">
        <f>IF(OR(B1440="",C1440=""),"",IFERROR(MATCH(B1440,'MASTER PRODUK'!$B$5:$B$204,0)*1000+C1440,""))</f>
        <v/>
      </c>
      <c r="B1440" s="38"/>
      <c r="C1440" s="38"/>
      <c r="D1440" s="38"/>
      <c r="E1440" s="38"/>
      <c r="F1440" s="38"/>
      <c r="G1440" s="105"/>
      <c r="H1440" s="40"/>
      <c r="I1440" s="38"/>
    </row>
    <row r="1441" spans="1:9">
      <c r="A1441" s="8" t="str">
        <f>IF(OR(B1441="",C1441=""),"",IFERROR(MATCH(B1441,'MASTER PRODUK'!$B$5:$B$204,0)*1000+C1441,""))</f>
        <v/>
      </c>
      <c r="B1441" s="38"/>
      <c r="C1441" s="38"/>
      <c r="D1441" s="38"/>
      <c r="E1441" s="38"/>
      <c r="F1441" s="38"/>
      <c r="G1441" s="105"/>
      <c r="H1441" s="40"/>
      <c r="I1441" s="38"/>
    </row>
    <row r="1442" spans="1:9">
      <c r="A1442" s="8" t="str">
        <f>IF(OR(B1442="",C1442=""),"",IFERROR(MATCH(B1442,'MASTER PRODUK'!$B$5:$B$204,0)*1000+C1442,""))</f>
        <v/>
      </c>
      <c r="B1442" s="38"/>
      <c r="C1442" s="38"/>
      <c r="D1442" s="38"/>
      <c r="E1442" s="38"/>
      <c r="F1442" s="38"/>
      <c r="G1442" s="105"/>
      <c r="H1442" s="40"/>
      <c r="I1442" s="38"/>
    </row>
    <row r="1443" spans="1:9">
      <c r="A1443" s="8" t="str">
        <f>IF(OR(B1443="",C1443=""),"",IFERROR(MATCH(B1443,'MASTER PRODUK'!$B$5:$B$204,0)*1000+C1443,""))</f>
        <v/>
      </c>
      <c r="B1443" s="38"/>
      <c r="C1443" s="38"/>
      <c r="D1443" s="38"/>
      <c r="E1443" s="38"/>
      <c r="F1443" s="38"/>
      <c r="G1443" s="105"/>
      <c r="H1443" s="40"/>
      <c r="I1443" s="38"/>
    </row>
    <row r="1444" spans="1:9">
      <c r="A1444" s="8" t="str">
        <f>IF(OR(B1444="",C1444=""),"",IFERROR(MATCH(B1444,'MASTER PRODUK'!$B$5:$B$204,0)*1000+C1444,""))</f>
        <v/>
      </c>
      <c r="B1444" s="38"/>
      <c r="C1444" s="38"/>
      <c r="D1444" s="38"/>
      <c r="E1444" s="38"/>
      <c r="F1444" s="38"/>
      <c r="G1444" s="105"/>
      <c r="H1444" s="40"/>
      <c r="I1444" s="38"/>
    </row>
    <row r="1445" spans="1:9">
      <c r="A1445" s="8" t="str">
        <f>IF(OR(B1445="",C1445=""),"",IFERROR(MATCH(B1445,'MASTER PRODUK'!$B$5:$B$204,0)*1000+C1445,""))</f>
        <v/>
      </c>
      <c r="B1445" s="38"/>
      <c r="C1445" s="38"/>
      <c r="D1445" s="38"/>
      <c r="E1445" s="38"/>
      <c r="F1445" s="38"/>
      <c r="G1445" s="105"/>
      <c r="H1445" s="40"/>
      <c r="I1445" s="38"/>
    </row>
    <row r="1446" spans="1:9">
      <c r="A1446" s="8" t="str">
        <f>IF(OR(B1446="",C1446=""),"",IFERROR(MATCH(B1446,'MASTER PRODUK'!$B$5:$B$204,0)*1000+C1446,""))</f>
        <v/>
      </c>
      <c r="B1446" s="38"/>
      <c r="C1446" s="38"/>
      <c r="D1446" s="38"/>
      <c r="E1446" s="38"/>
      <c r="F1446" s="38"/>
      <c r="G1446" s="105"/>
      <c r="H1446" s="40"/>
      <c r="I1446" s="38"/>
    </row>
    <row r="1447" spans="1:9">
      <c r="A1447" s="8" t="str">
        <f>IF(OR(B1447="",C1447=""),"",IFERROR(MATCH(B1447,'MASTER PRODUK'!$B$5:$B$204,0)*1000+C1447,""))</f>
        <v/>
      </c>
      <c r="B1447" s="38"/>
      <c r="C1447" s="38"/>
      <c r="D1447" s="38"/>
      <c r="E1447" s="38"/>
      <c r="F1447" s="38"/>
      <c r="G1447" s="105"/>
      <c r="H1447" s="40"/>
      <c r="I1447" s="38"/>
    </row>
    <row r="1448" spans="1:9">
      <c r="A1448" s="8" t="str">
        <f>IF(OR(B1448="",C1448=""),"",IFERROR(MATCH(B1448,'MASTER PRODUK'!$B$5:$B$204,0)*1000+C1448,""))</f>
        <v/>
      </c>
      <c r="B1448" s="38"/>
      <c r="C1448" s="38"/>
      <c r="D1448" s="38"/>
      <c r="E1448" s="38"/>
      <c r="F1448" s="38"/>
      <c r="G1448" s="105"/>
      <c r="H1448" s="40"/>
      <c r="I1448" s="38"/>
    </row>
    <row r="1449" spans="1:9">
      <c r="A1449" s="8" t="str">
        <f>IF(OR(B1449="",C1449=""),"",IFERROR(MATCH(B1449,'MASTER PRODUK'!$B$5:$B$204,0)*1000+C1449,""))</f>
        <v/>
      </c>
      <c r="B1449" s="38"/>
      <c r="C1449" s="38"/>
      <c r="D1449" s="38"/>
      <c r="E1449" s="38"/>
      <c r="F1449" s="38"/>
      <c r="G1449" s="105"/>
      <c r="H1449" s="40"/>
      <c r="I1449" s="38"/>
    </row>
    <row r="1450" spans="1:9">
      <c r="A1450" s="8" t="str">
        <f>IF(OR(B1450="",C1450=""),"",IFERROR(MATCH(B1450,'MASTER PRODUK'!$B$5:$B$204,0)*1000+C1450,""))</f>
        <v/>
      </c>
      <c r="B1450" s="38"/>
      <c r="C1450" s="38"/>
      <c r="D1450" s="38"/>
      <c r="E1450" s="38"/>
      <c r="F1450" s="38"/>
      <c r="G1450" s="105"/>
      <c r="H1450" s="40"/>
      <c r="I1450" s="38"/>
    </row>
    <row r="1451" spans="1:9">
      <c r="A1451" s="8" t="str">
        <f>IF(OR(B1451="",C1451=""),"",IFERROR(MATCH(B1451,'MASTER PRODUK'!$B$5:$B$204,0)*1000+C1451,""))</f>
        <v/>
      </c>
      <c r="B1451" s="38"/>
      <c r="C1451" s="38"/>
      <c r="D1451" s="38"/>
      <c r="E1451" s="38"/>
      <c r="F1451" s="38"/>
      <c r="G1451" s="105"/>
      <c r="H1451" s="40"/>
      <c r="I1451" s="38"/>
    </row>
    <row r="1452" spans="1:9">
      <c r="A1452" s="8" t="str">
        <f>IF(OR(B1452="",C1452=""),"",IFERROR(MATCH(B1452,'MASTER PRODUK'!$B$5:$B$204,0)*1000+C1452,""))</f>
        <v/>
      </c>
      <c r="B1452" s="38"/>
      <c r="C1452" s="38"/>
      <c r="D1452" s="38"/>
      <c r="E1452" s="38"/>
      <c r="F1452" s="38"/>
      <c r="G1452" s="105"/>
      <c r="H1452" s="40"/>
      <c r="I1452" s="38"/>
    </row>
    <row r="1453" spans="1:9">
      <c r="A1453" s="8" t="str">
        <f>IF(OR(B1453="",C1453=""),"",IFERROR(MATCH(B1453,'MASTER PRODUK'!$B$5:$B$204,0)*1000+C1453,""))</f>
        <v/>
      </c>
      <c r="B1453" s="38"/>
      <c r="C1453" s="38"/>
      <c r="D1453" s="38"/>
      <c r="E1453" s="38"/>
      <c r="F1453" s="38"/>
      <c r="G1453" s="105"/>
      <c r="H1453" s="40"/>
      <c r="I1453" s="38"/>
    </row>
    <row r="1454" spans="1:9">
      <c r="A1454" s="8" t="str">
        <f>IF(OR(B1454="",C1454=""),"",IFERROR(MATCH(B1454,'MASTER PRODUK'!$B$5:$B$204,0)*1000+C1454,""))</f>
        <v/>
      </c>
      <c r="B1454" s="38"/>
      <c r="C1454" s="38"/>
      <c r="D1454" s="38"/>
      <c r="E1454" s="38"/>
      <c r="F1454" s="38"/>
      <c r="G1454" s="105"/>
      <c r="H1454" s="40"/>
      <c r="I1454" s="38"/>
    </row>
    <row r="1455" spans="1:9">
      <c r="A1455" s="8" t="str">
        <f>IF(OR(B1455="",C1455=""),"",IFERROR(MATCH(B1455,'MASTER PRODUK'!$B$5:$B$204,0)*1000+C1455,""))</f>
        <v/>
      </c>
      <c r="B1455" s="38"/>
      <c r="C1455" s="38"/>
      <c r="D1455" s="38"/>
      <c r="E1455" s="38"/>
      <c r="F1455" s="38"/>
      <c r="G1455" s="105"/>
      <c r="H1455" s="40"/>
      <c r="I1455" s="38"/>
    </row>
    <row r="1456" spans="1:9">
      <c r="A1456" s="8" t="str">
        <f>IF(OR(B1456="",C1456=""),"",IFERROR(MATCH(B1456,'MASTER PRODUK'!$B$5:$B$204,0)*1000+C1456,""))</f>
        <v/>
      </c>
      <c r="B1456" s="38"/>
      <c r="C1456" s="38"/>
      <c r="D1456" s="38"/>
      <c r="E1456" s="38"/>
      <c r="F1456" s="38"/>
      <c r="G1456" s="105"/>
      <c r="H1456" s="40"/>
      <c r="I1456" s="38"/>
    </row>
    <row r="1457" spans="1:9">
      <c r="A1457" s="8" t="str">
        <f>IF(OR(B1457="",C1457=""),"",IFERROR(MATCH(B1457,'MASTER PRODUK'!$B$5:$B$204,0)*1000+C1457,""))</f>
        <v/>
      </c>
      <c r="B1457" s="38"/>
      <c r="C1457" s="38"/>
      <c r="D1457" s="38"/>
      <c r="E1457" s="38"/>
      <c r="F1457" s="38"/>
      <c r="G1457" s="105"/>
      <c r="H1457" s="40"/>
      <c r="I1457" s="38"/>
    </row>
    <row r="1458" spans="1:9">
      <c r="A1458" s="8" t="str">
        <f>IF(OR(B1458="",C1458=""),"",IFERROR(MATCH(B1458,'MASTER PRODUK'!$B$5:$B$204,0)*1000+C1458,""))</f>
        <v/>
      </c>
      <c r="B1458" s="38"/>
      <c r="C1458" s="38"/>
      <c r="D1458" s="38"/>
      <c r="E1458" s="38"/>
      <c r="F1458" s="38"/>
      <c r="G1458" s="105"/>
      <c r="H1458" s="40"/>
      <c r="I1458" s="38"/>
    </row>
    <row r="1459" spans="1:9">
      <c r="A1459" s="8" t="str">
        <f>IF(OR(B1459="",C1459=""),"",IFERROR(MATCH(B1459,'MASTER PRODUK'!$B$5:$B$204,0)*1000+C1459,""))</f>
        <v/>
      </c>
      <c r="B1459" s="38"/>
      <c r="C1459" s="38"/>
      <c r="D1459" s="38"/>
      <c r="E1459" s="38"/>
      <c r="F1459" s="38"/>
      <c r="G1459" s="105"/>
      <c r="H1459" s="40"/>
      <c r="I1459" s="38"/>
    </row>
    <row r="1460" spans="1:9">
      <c r="A1460" s="8" t="str">
        <f>IF(OR(B1460="",C1460=""),"",IFERROR(MATCH(B1460,'MASTER PRODUK'!$B$5:$B$204,0)*1000+C1460,""))</f>
        <v/>
      </c>
      <c r="B1460" s="38"/>
      <c r="C1460" s="38"/>
      <c r="D1460" s="38"/>
      <c r="E1460" s="38"/>
      <c r="F1460" s="38"/>
      <c r="G1460" s="105"/>
      <c r="H1460" s="40"/>
      <c r="I1460" s="38"/>
    </row>
    <row r="1461" spans="1:9">
      <c r="A1461" s="8" t="str">
        <f>IF(OR(B1461="",C1461=""),"",IFERROR(MATCH(B1461,'MASTER PRODUK'!$B$5:$B$204,0)*1000+C1461,""))</f>
        <v/>
      </c>
      <c r="B1461" s="38"/>
      <c r="C1461" s="38"/>
      <c r="D1461" s="38"/>
      <c r="E1461" s="38"/>
      <c r="F1461" s="38"/>
      <c r="G1461" s="105"/>
      <c r="H1461" s="40"/>
      <c r="I1461" s="38"/>
    </row>
    <row r="1462" spans="1:9">
      <c r="A1462" s="8" t="str">
        <f>IF(OR(B1462="",C1462=""),"",IFERROR(MATCH(B1462,'MASTER PRODUK'!$B$5:$B$204,0)*1000+C1462,""))</f>
        <v/>
      </c>
      <c r="B1462" s="38"/>
      <c r="C1462" s="38"/>
      <c r="D1462" s="38"/>
      <c r="E1462" s="38"/>
      <c r="F1462" s="38"/>
      <c r="G1462" s="105"/>
      <c r="H1462" s="40"/>
      <c r="I1462" s="38"/>
    </row>
    <row r="1463" spans="1:9">
      <c r="A1463" s="8" t="str">
        <f>IF(OR(B1463="",C1463=""),"",IFERROR(MATCH(B1463,'MASTER PRODUK'!$B$5:$B$204,0)*1000+C1463,""))</f>
        <v/>
      </c>
      <c r="B1463" s="38"/>
      <c r="C1463" s="38"/>
      <c r="D1463" s="38"/>
      <c r="E1463" s="38"/>
      <c r="F1463" s="38"/>
      <c r="G1463" s="105"/>
      <c r="H1463" s="40"/>
      <c r="I1463" s="38"/>
    </row>
    <row r="1464" spans="1:9">
      <c r="A1464" s="8" t="str">
        <f>IF(OR(B1464="",C1464=""),"",IFERROR(MATCH(B1464,'MASTER PRODUK'!$B$5:$B$204,0)*1000+C1464,""))</f>
        <v/>
      </c>
      <c r="B1464" s="38"/>
      <c r="C1464" s="38"/>
      <c r="D1464" s="38"/>
      <c r="E1464" s="38"/>
      <c r="F1464" s="38"/>
      <c r="G1464" s="105"/>
      <c r="H1464" s="40"/>
      <c r="I1464" s="38"/>
    </row>
    <row r="1465" spans="1:9">
      <c r="A1465" s="8" t="str">
        <f>IF(OR(B1465="",C1465=""),"",IFERROR(MATCH(B1465,'MASTER PRODUK'!$B$5:$B$204,0)*1000+C1465,""))</f>
        <v/>
      </c>
      <c r="B1465" s="38"/>
      <c r="C1465" s="38"/>
      <c r="D1465" s="38"/>
      <c r="E1465" s="38"/>
      <c r="F1465" s="38"/>
      <c r="G1465" s="105"/>
      <c r="H1465" s="40"/>
      <c r="I1465" s="38"/>
    </row>
    <row r="1466" spans="1:9">
      <c r="A1466" s="8" t="str">
        <f>IF(OR(B1466="",C1466=""),"",IFERROR(MATCH(B1466,'MASTER PRODUK'!$B$5:$B$204,0)*1000+C1466,""))</f>
        <v/>
      </c>
      <c r="B1466" s="38"/>
      <c r="C1466" s="38"/>
      <c r="D1466" s="38"/>
      <c r="E1466" s="38"/>
      <c r="F1466" s="38"/>
      <c r="G1466" s="105"/>
      <c r="H1466" s="40"/>
      <c r="I1466" s="38"/>
    </row>
    <row r="1467" spans="1:9">
      <c r="A1467" s="8" t="str">
        <f>IF(OR(B1467="",C1467=""),"",IFERROR(MATCH(B1467,'MASTER PRODUK'!$B$5:$B$204,0)*1000+C1467,""))</f>
        <v/>
      </c>
      <c r="B1467" s="38"/>
      <c r="C1467" s="38"/>
      <c r="D1467" s="38"/>
      <c r="E1467" s="38"/>
      <c r="F1467" s="38"/>
      <c r="G1467" s="105"/>
      <c r="H1467" s="40"/>
      <c r="I1467" s="38"/>
    </row>
    <row r="1468" spans="1:9">
      <c r="A1468" s="8" t="str">
        <f>IF(OR(B1468="",C1468=""),"",IFERROR(MATCH(B1468,'MASTER PRODUK'!$B$5:$B$204,0)*1000+C1468,""))</f>
        <v/>
      </c>
      <c r="B1468" s="38"/>
      <c r="C1468" s="38"/>
      <c r="D1468" s="38"/>
      <c r="E1468" s="38"/>
      <c r="F1468" s="38"/>
      <c r="G1468" s="105"/>
      <c r="H1468" s="40"/>
      <c r="I1468" s="38"/>
    </row>
    <row r="1469" spans="1:9">
      <c r="A1469" s="8" t="str">
        <f>IF(OR(B1469="",C1469=""),"",IFERROR(MATCH(B1469,'MASTER PRODUK'!$B$5:$B$204,0)*1000+C1469,""))</f>
        <v/>
      </c>
      <c r="B1469" s="38"/>
      <c r="C1469" s="38"/>
      <c r="D1469" s="38"/>
      <c r="E1469" s="38"/>
      <c r="F1469" s="38"/>
      <c r="G1469" s="105"/>
      <c r="H1469" s="40"/>
      <c r="I1469" s="38"/>
    </row>
    <row r="1470" spans="1:9">
      <c r="A1470" s="8" t="str">
        <f>IF(OR(B1470="",C1470=""),"",IFERROR(MATCH(B1470,'MASTER PRODUK'!$B$5:$B$204,0)*1000+C1470,""))</f>
        <v/>
      </c>
      <c r="B1470" s="38"/>
      <c r="C1470" s="38"/>
      <c r="D1470" s="38"/>
      <c r="E1470" s="38"/>
      <c r="F1470" s="38"/>
      <c r="G1470" s="105"/>
      <c r="H1470" s="40"/>
      <c r="I1470" s="38"/>
    </row>
    <row r="1471" spans="1:9">
      <c r="A1471" s="8" t="str">
        <f>IF(OR(B1471="",C1471=""),"",IFERROR(MATCH(B1471,'MASTER PRODUK'!$B$5:$B$204,0)*1000+C1471,""))</f>
        <v/>
      </c>
      <c r="B1471" s="38"/>
      <c r="C1471" s="38"/>
      <c r="D1471" s="38"/>
      <c r="E1471" s="38"/>
      <c r="F1471" s="38"/>
      <c r="G1471" s="105"/>
      <c r="H1471" s="40"/>
      <c r="I1471" s="38"/>
    </row>
    <row r="1472" spans="1:9">
      <c r="A1472" s="8" t="str">
        <f>IF(OR(B1472="",C1472=""),"",IFERROR(MATCH(B1472,'MASTER PRODUK'!$B$5:$B$204,0)*1000+C1472,""))</f>
        <v/>
      </c>
      <c r="B1472" s="38"/>
      <c r="C1472" s="38"/>
      <c r="D1472" s="38"/>
      <c r="E1472" s="38"/>
      <c r="F1472" s="38"/>
      <c r="G1472" s="105"/>
      <c r="H1472" s="40"/>
      <c r="I1472" s="38"/>
    </row>
    <row r="1473" spans="1:9">
      <c r="A1473" s="8" t="str">
        <f>IF(OR(B1473="",C1473=""),"",IFERROR(MATCH(B1473,'MASTER PRODUK'!$B$5:$B$204,0)*1000+C1473,""))</f>
        <v/>
      </c>
      <c r="B1473" s="38"/>
      <c r="C1473" s="38"/>
      <c r="D1473" s="38"/>
      <c r="E1473" s="38"/>
      <c r="F1473" s="38"/>
      <c r="G1473" s="105"/>
      <c r="H1473" s="40"/>
      <c r="I1473" s="38"/>
    </row>
    <row r="1474" spans="1:9">
      <c r="A1474" s="8" t="str">
        <f>IF(OR(B1474="",C1474=""),"",IFERROR(MATCH(B1474,'MASTER PRODUK'!$B$5:$B$204,0)*1000+C1474,""))</f>
        <v/>
      </c>
      <c r="B1474" s="38"/>
      <c r="C1474" s="38"/>
      <c r="D1474" s="38"/>
      <c r="E1474" s="38"/>
      <c r="F1474" s="38"/>
      <c r="G1474" s="105"/>
      <c r="H1474" s="40"/>
      <c r="I1474" s="38"/>
    </row>
    <row r="1475" spans="1:9">
      <c r="A1475" s="8" t="str">
        <f>IF(OR(B1475="",C1475=""),"",IFERROR(MATCH(B1475,'MASTER PRODUK'!$B$5:$B$204,0)*1000+C1475,""))</f>
        <v/>
      </c>
      <c r="B1475" s="38"/>
      <c r="C1475" s="38"/>
      <c r="D1475" s="38"/>
      <c r="E1475" s="38"/>
      <c r="F1475" s="38"/>
      <c r="G1475" s="105"/>
      <c r="H1475" s="40"/>
      <c r="I1475" s="38"/>
    </row>
    <row r="1476" spans="1:9">
      <c r="A1476" s="8" t="str">
        <f>IF(OR(B1476="",C1476=""),"",IFERROR(MATCH(B1476,'MASTER PRODUK'!$B$5:$B$204,0)*1000+C1476,""))</f>
        <v/>
      </c>
      <c r="B1476" s="38"/>
      <c r="C1476" s="38"/>
      <c r="D1476" s="38"/>
      <c r="E1476" s="38"/>
      <c r="F1476" s="38"/>
      <c r="G1476" s="105"/>
      <c r="H1476" s="40"/>
      <c r="I1476" s="38"/>
    </row>
    <row r="1477" spans="1:9">
      <c r="A1477" s="8" t="str">
        <f>IF(OR(B1477="",C1477=""),"",IFERROR(MATCH(B1477,'MASTER PRODUK'!$B$5:$B$204,0)*1000+C1477,""))</f>
        <v/>
      </c>
      <c r="B1477" s="38"/>
      <c r="C1477" s="38"/>
      <c r="D1477" s="38"/>
      <c r="E1477" s="38"/>
      <c r="F1477" s="38"/>
      <c r="G1477" s="105"/>
      <c r="H1477" s="40"/>
      <c r="I1477" s="38"/>
    </row>
    <row r="1478" spans="1:9">
      <c r="A1478" s="8" t="str">
        <f>IF(OR(B1478="",C1478=""),"",IFERROR(MATCH(B1478,'MASTER PRODUK'!$B$5:$B$204,0)*1000+C1478,""))</f>
        <v/>
      </c>
      <c r="B1478" s="38"/>
      <c r="C1478" s="38"/>
      <c r="D1478" s="38"/>
      <c r="E1478" s="38"/>
      <c r="F1478" s="38"/>
      <c r="G1478" s="105"/>
      <c r="H1478" s="40"/>
      <c r="I1478" s="38"/>
    </row>
    <row r="1479" spans="1:9">
      <c r="A1479" s="8" t="str">
        <f>IF(OR(B1479="",C1479=""),"",IFERROR(MATCH(B1479,'MASTER PRODUK'!$B$5:$B$204,0)*1000+C1479,""))</f>
        <v/>
      </c>
      <c r="B1479" s="38"/>
      <c r="C1479" s="38"/>
      <c r="D1479" s="38"/>
      <c r="E1479" s="38"/>
      <c r="F1479" s="38"/>
      <c r="G1479" s="105"/>
      <c r="H1479" s="40"/>
      <c r="I1479" s="38"/>
    </row>
    <row r="1480" spans="1:9">
      <c r="A1480" s="8" t="str">
        <f>IF(OR(B1480="",C1480=""),"",IFERROR(MATCH(B1480,'MASTER PRODUK'!$B$5:$B$204,0)*1000+C1480,""))</f>
        <v/>
      </c>
      <c r="B1480" s="38"/>
      <c r="C1480" s="38"/>
      <c r="D1480" s="38"/>
      <c r="E1480" s="38"/>
      <c r="F1480" s="38"/>
      <c r="G1480" s="105"/>
      <c r="H1480" s="40"/>
      <c r="I1480" s="38"/>
    </row>
    <row r="1481" spans="1:9">
      <c r="A1481" s="8" t="str">
        <f>IF(OR(B1481="",C1481=""),"",IFERROR(MATCH(B1481,'MASTER PRODUK'!$B$5:$B$204,0)*1000+C1481,""))</f>
        <v/>
      </c>
      <c r="B1481" s="38"/>
      <c r="C1481" s="38"/>
      <c r="D1481" s="38"/>
      <c r="E1481" s="38"/>
      <c r="F1481" s="38"/>
      <c r="G1481" s="105"/>
      <c r="H1481" s="40"/>
      <c r="I1481" s="38"/>
    </row>
    <row r="1482" spans="1:9">
      <c r="A1482" s="8" t="str">
        <f>IF(OR(B1482="",C1482=""),"",IFERROR(MATCH(B1482,'MASTER PRODUK'!$B$5:$B$204,0)*1000+C1482,""))</f>
        <v/>
      </c>
      <c r="B1482" s="38"/>
      <c r="C1482" s="38"/>
      <c r="D1482" s="38"/>
      <c r="E1482" s="38"/>
      <c r="F1482" s="38"/>
      <c r="G1482" s="105"/>
      <c r="H1482" s="40"/>
      <c r="I1482" s="38"/>
    </row>
    <row r="1483" spans="1:9">
      <c r="A1483" s="8" t="str">
        <f>IF(OR(B1483="",C1483=""),"",IFERROR(MATCH(B1483,'MASTER PRODUK'!$B$5:$B$204,0)*1000+C1483,""))</f>
        <v/>
      </c>
      <c r="B1483" s="38"/>
      <c r="C1483" s="38"/>
      <c r="D1483" s="38"/>
      <c r="E1483" s="38"/>
      <c r="F1483" s="38"/>
      <c r="G1483" s="105"/>
      <c r="H1483" s="40"/>
      <c r="I1483" s="38"/>
    </row>
    <row r="1484" spans="1:9">
      <c r="A1484" s="8" t="str">
        <f>IF(OR(B1484="",C1484=""),"",IFERROR(MATCH(B1484,'MASTER PRODUK'!$B$5:$B$204,0)*1000+C1484,""))</f>
        <v/>
      </c>
      <c r="B1484" s="38"/>
      <c r="C1484" s="38"/>
      <c r="D1484" s="38"/>
      <c r="E1484" s="38"/>
      <c r="F1484" s="38"/>
      <c r="G1484" s="105"/>
      <c r="H1484" s="40"/>
      <c r="I1484" s="38"/>
    </row>
    <row r="1485" spans="1:9">
      <c r="A1485" s="8" t="str">
        <f>IF(OR(B1485="",C1485=""),"",IFERROR(MATCH(B1485,'MASTER PRODUK'!$B$5:$B$204,0)*1000+C1485,""))</f>
        <v/>
      </c>
      <c r="B1485" s="38"/>
      <c r="C1485" s="38"/>
      <c r="D1485" s="38"/>
      <c r="E1485" s="38"/>
      <c r="F1485" s="38"/>
      <c r="G1485" s="105"/>
      <c r="H1485" s="40"/>
      <c r="I1485" s="38"/>
    </row>
    <row r="1486" spans="1:9">
      <c r="A1486" s="8" t="str">
        <f>IF(OR(B1486="",C1486=""),"",IFERROR(MATCH(B1486,'MASTER PRODUK'!$B$5:$B$204,0)*1000+C1486,""))</f>
        <v/>
      </c>
      <c r="B1486" s="38"/>
      <c r="C1486" s="38"/>
      <c r="D1486" s="38"/>
      <c r="E1486" s="38"/>
      <c r="F1486" s="38"/>
      <c r="G1486" s="105"/>
      <c r="H1486" s="40"/>
      <c r="I1486" s="38"/>
    </row>
    <row r="1487" spans="1:9">
      <c r="A1487" s="8" t="str">
        <f>IF(OR(B1487="",C1487=""),"",IFERROR(MATCH(B1487,'MASTER PRODUK'!$B$5:$B$204,0)*1000+C1487,""))</f>
        <v/>
      </c>
      <c r="B1487" s="38"/>
      <c r="C1487" s="38"/>
      <c r="D1487" s="38"/>
      <c r="E1487" s="38"/>
      <c r="F1487" s="38"/>
      <c r="G1487" s="105"/>
      <c r="H1487" s="40"/>
      <c r="I1487" s="38"/>
    </row>
    <row r="1488" spans="1:9">
      <c r="A1488" s="8" t="str">
        <f>IF(OR(B1488="",C1488=""),"",IFERROR(MATCH(B1488,'MASTER PRODUK'!$B$5:$B$204,0)*1000+C1488,""))</f>
        <v/>
      </c>
      <c r="B1488" s="38"/>
      <c r="C1488" s="38"/>
      <c r="D1488" s="38"/>
      <c r="E1488" s="38"/>
      <c r="F1488" s="38"/>
      <c r="G1488" s="105"/>
      <c r="H1488" s="40"/>
      <c r="I1488" s="38"/>
    </row>
    <row r="1489" spans="1:9">
      <c r="A1489" s="8" t="str">
        <f>IF(OR(B1489="",C1489=""),"",IFERROR(MATCH(B1489,'MASTER PRODUK'!$B$5:$B$204,0)*1000+C1489,""))</f>
        <v/>
      </c>
      <c r="B1489" s="38"/>
      <c r="C1489" s="38"/>
      <c r="D1489" s="38"/>
      <c r="E1489" s="38"/>
      <c r="F1489" s="38"/>
      <c r="G1489" s="105"/>
      <c r="H1489" s="40"/>
      <c r="I1489" s="38"/>
    </row>
    <row r="1490" spans="1:9">
      <c r="A1490" s="8" t="str">
        <f>IF(OR(B1490="",C1490=""),"",IFERROR(MATCH(B1490,'MASTER PRODUK'!$B$5:$B$204,0)*1000+C1490,""))</f>
        <v/>
      </c>
      <c r="B1490" s="38"/>
      <c r="C1490" s="38"/>
      <c r="D1490" s="38"/>
      <c r="E1490" s="38"/>
      <c r="F1490" s="38"/>
      <c r="G1490" s="105"/>
      <c r="H1490" s="40"/>
      <c r="I1490" s="38"/>
    </row>
    <row r="1491" spans="1:9">
      <c r="A1491" s="8" t="str">
        <f>IF(OR(B1491="",C1491=""),"",IFERROR(MATCH(B1491,'MASTER PRODUK'!$B$5:$B$204,0)*1000+C1491,""))</f>
        <v/>
      </c>
      <c r="B1491" s="38"/>
      <c r="C1491" s="38"/>
      <c r="D1491" s="38"/>
      <c r="E1491" s="38"/>
      <c r="F1491" s="38"/>
      <c r="G1491" s="105"/>
      <c r="H1491" s="40"/>
      <c r="I1491" s="38"/>
    </row>
    <row r="1492" spans="1:9">
      <c r="A1492" s="8" t="str">
        <f>IF(OR(B1492="",C1492=""),"",IFERROR(MATCH(B1492,'MASTER PRODUK'!$B$5:$B$204,0)*1000+C1492,""))</f>
        <v/>
      </c>
      <c r="B1492" s="38"/>
      <c r="C1492" s="38"/>
      <c r="D1492" s="38"/>
      <c r="E1492" s="38"/>
      <c r="F1492" s="38"/>
      <c r="G1492" s="105"/>
      <c r="H1492" s="40"/>
      <c r="I1492" s="38"/>
    </row>
    <row r="1493" spans="1:9">
      <c r="A1493" s="8" t="str">
        <f>IF(OR(B1493="",C1493=""),"",IFERROR(MATCH(B1493,'MASTER PRODUK'!$B$5:$B$204,0)*1000+C1493,""))</f>
        <v/>
      </c>
      <c r="B1493" s="38"/>
      <c r="C1493" s="38"/>
      <c r="D1493" s="38"/>
      <c r="E1493" s="38"/>
      <c r="F1493" s="38"/>
      <c r="G1493" s="105"/>
      <c r="H1493" s="40"/>
      <c r="I1493" s="38"/>
    </row>
    <row r="1494" spans="1:9">
      <c r="A1494" s="8" t="str">
        <f>IF(OR(B1494="",C1494=""),"",IFERROR(MATCH(B1494,'MASTER PRODUK'!$B$5:$B$204,0)*1000+C1494,""))</f>
        <v/>
      </c>
      <c r="B1494" s="38"/>
      <c r="C1494" s="38"/>
      <c r="D1494" s="38"/>
      <c r="E1494" s="38"/>
      <c r="F1494" s="38"/>
      <c r="G1494" s="105"/>
      <c r="H1494" s="40"/>
      <c r="I1494" s="38"/>
    </row>
    <row r="1495" spans="1:9">
      <c r="A1495" s="8" t="str">
        <f>IF(OR(B1495="",C1495=""),"",IFERROR(MATCH(B1495,'MASTER PRODUK'!$B$5:$B$204,0)*1000+C1495,""))</f>
        <v/>
      </c>
      <c r="B1495" s="38"/>
      <c r="C1495" s="38"/>
      <c r="D1495" s="38"/>
      <c r="E1495" s="38"/>
      <c r="F1495" s="38"/>
      <c r="G1495" s="105"/>
      <c r="H1495" s="40"/>
      <c r="I1495" s="38"/>
    </row>
    <row r="1496" spans="1:9">
      <c r="A1496" s="8" t="str">
        <f>IF(OR(B1496="",C1496=""),"",IFERROR(MATCH(B1496,'MASTER PRODUK'!$B$5:$B$204,0)*1000+C1496,""))</f>
        <v/>
      </c>
      <c r="B1496" s="38"/>
      <c r="C1496" s="38"/>
      <c r="D1496" s="38"/>
      <c r="E1496" s="38"/>
      <c r="F1496" s="38"/>
      <c r="G1496" s="105"/>
      <c r="H1496" s="40"/>
      <c r="I1496" s="38"/>
    </row>
    <row r="1497" spans="1:9">
      <c r="A1497" s="8" t="str">
        <f>IF(OR(B1497="",C1497=""),"",IFERROR(MATCH(B1497,'MASTER PRODUK'!$B$5:$B$204,0)*1000+C1497,""))</f>
        <v/>
      </c>
      <c r="B1497" s="38"/>
      <c r="C1497" s="38"/>
      <c r="D1497" s="38"/>
      <c r="E1497" s="38"/>
      <c r="F1497" s="38"/>
      <c r="G1497" s="105"/>
      <c r="H1497" s="40"/>
      <c r="I1497" s="38"/>
    </row>
    <row r="1498" spans="1:9">
      <c r="A1498" s="8" t="str">
        <f>IF(OR(B1498="",C1498=""),"",IFERROR(MATCH(B1498,'MASTER PRODUK'!$B$5:$B$204,0)*1000+C1498,""))</f>
        <v/>
      </c>
      <c r="B1498" s="38"/>
      <c r="C1498" s="38"/>
      <c r="D1498" s="38"/>
      <c r="E1498" s="38"/>
      <c r="F1498" s="38"/>
      <c r="G1498" s="105"/>
      <c r="H1498" s="40"/>
      <c r="I1498" s="38"/>
    </row>
    <row r="1499" spans="1:9">
      <c r="A1499" s="8" t="str">
        <f>IF(OR(B1499="",C1499=""),"",IFERROR(MATCH(B1499,'MASTER PRODUK'!$B$5:$B$204,0)*1000+C1499,""))</f>
        <v/>
      </c>
      <c r="B1499" s="38"/>
      <c r="C1499" s="38"/>
      <c r="D1499" s="38"/>
      <c r="E1499" s="38"/>
      <c r="F1499" s="38"/>
      <c r="G1499" s="105"/>
      <c r="H1499" s="40"/>
      <c r="I1499" s="38"/>
    </row>
    <row r="1500" spans="1:9">
      <c r="A1500" s="8" t="str">
        <f>IF(OR(B1500="",C1500=""),"",IFERROR(MATCH(B1500,'MASTER PRODUK'!$B$5:$B$204,0)*1000+C1500,""))</f>
        <v/>
      </c>
      <c r="B1500" s="38"/>
      <c r="C1500" s="38"/>
      <c r="D1500" s="38"/>
      <c r="E1500" s="38"/>
      <c r="F1500" s="38"/>
      <c r="G1500" s="105"/>
      <c r="H1500" s="40"/>
      <c r="I1500" s="38"/>
    </row>
    <row r="1501" spans="1:9">
      <c r="A1501" s="8" t="str">
        <f>IF(OR(B1501="",C1501=""),"",IFERROR(MATCH(B1501,'MASTER PRODUK'!$B$5:$B$204,0)*1000+C1501,""))</f>
        <v/>
      </c>
      <c r="B1501" s="38"/>
      <c r="C1501" s="38"/>
      <c r="D1501" s="38"/>
      <c r="E1501" s="38"/>
      <c r="F1501" s="38"/>
      <c r="G1501" s="105"/>
      <c r="H1501" s="40"/>
      <c r="I1501" s="38"/>
    </row>
    <row r="1502" spans="1:9">
      <c r="A1502" s="8" t="str">
        <f>IF(OR(B1502="",C1502=""),"",IFERROR(MATCH(B1502,'MASTER PRODUK'!$B$5:$B$204,0)*1000+C1502,""))</f>
        <v/>
      </c>
      <c r="B1502" s="38"/>
      <c r="C1502" s="38"/>
      <c r="D1502" s="38"/>
      <c r="E1502" s="38"/>
      <c r="F1502" s="38"/>
      <c r="G1502" s="105"/>
      <c r="H1502" s="40"/>
      <c r="I1502" s="38"/>
    </row>
    <row r="1503" spans="1:9">
      <c r="A1503" s="8" t="str">
        <f>IF(OR(B1503="",C1503=""),"",IFERROR(MATCH(B1503,'MASTER PRODUK'!$B$5:$B$204,0)*1000+C1503,""))</f>
        <v/>
      </c>
      <c r="B1503" s="38"/>
      <c r="C1503" s="38"/>
      <c r="D1503" s="38"/>
      <c r="E1503" s="38"/>
      <c r="F1503" s="38"/>
      <c r="G1503" s="105"/>
      <c r="H1503" s="40"/>
      <c r="I1503" s="38"/>
    </row>
    <row r="1504" spans="1:9">
      <c r="A1504" s="8" t="str">
        <f>IF(OR(B1504="",C1504=""),"",IFERROR(MATCH(B1504,'MASTER PRODUK'!$B$5:$B$204,0)*1000+C1504,""))</f>
        <v/>
      </c>
      <c r="B1504" s="38"/>
      <c r="C1504" s="38"/>
      <c r="D1504" s="38"/>
      <c r="E1504" s="38"/>
      <c r="F1504" s="38"/>
      <c r="G1504" s="105"/>
      <c r="H1504" s="40"/>
      <c r="I1504" s="38"/>
    </row>
    <row r="1505" spans="1:9">
      <c r="A1505" s="8" t="str">
        <f>IF(OR(B1505="",C1505=""),"",IFERROR(MATCH(B1505,'MASTER PRODUK'!$B$5:$B$204,0)*1000+C1505,""))</f>
        <v/>
      </c>
      <c r="B1505" s="38"/>
      <c r="C1505" s="38"/>
      <c r="D1505" s="38"/>
      <c r="E1505" s="38"/>
      <c r="F1505" s="38"/>
      <c r="G1505" s="105"/>
      <c r="H1505" s="40"/>
      <c r="I1505" s="38"/>
    </row>
    <row r="1506" spans="1:9">
      <c r="A1506" s="8" t="str">
        <f>IF(OR(B1506="",C1506=""),"",IFERROR(MATCH(B1506,'MASTER PRODUK'!$B$5:$B$204,0)*1000+C1506,""))</f>
        <v/>
      </c>
      <c r="B1506" s="38"/>
      <c r="C1506" s="38"/>
      <c r="D1506" s="38"/>
      <c r="E1506" s="38"/>
      <c r="F1506" s="38"/>
      <c r="G1506" s="105"/>
      <c r="H1506" s="40"/>
      <c r="I1506" s="38"/>
    </row>
    <row r="1507" spans="1:9">
      <c r="A1507" s="8" t="str">
        <f>IF(OR(B1507="",C1507=""),"",IFERROR(MATCH(B1507,'MASTER PRODUK'!$B$5:$B$204,0)*1000+C1507,""))</f>
        <v/>
      </c>
      <c r="B1507" s="38"/>
      <c r="C1507" s="38"/>
      <c r="D1507" s="38"/>
      <c r="E1507" s="38"/>
      <c r="F1507" s="38"/>
      <c r="G1507" s="105"/>
      <c r="H1507" s="40"/>
      <c r="I1507" s="38"/>
    </row>
    <row r="1508" spans="1:9">
      <c r="A1508" s="8" t="str">
        <f>IF(OR(B1508="",C1508=""),"",IFERROR(MATCH(B1508,'MASTER PRODUK'!$B$5:$B$204,0)*1000+C1508,""))</f>
        <v/>
      </c>
      <c r="B1508" s="38"/>
      <c r="C1508" s="38"/>
      <c r="D1508" s="38"/>
      <c r="E1508" s="38"/>
      <c r="F1508" s="38"/>
      <c r="G1508" s="105"/>
      <c r="H1508" s="40"/>
      <c r="I1508" s="38"/>
    </row>
    <row r="1509" spans="1:9">
      <c r="A1509" s="8" t="str">
        <f>IF(OR(B1509="",C1509=""),"",IFERROR(MATCH(B1509,'MASTER PRODUK'!$B$5:$B$204,0)*1000+C1509,""))</f>
        <v/>
      </c>
      <c r="B1509" s="38"/>
      <c r="C1509" s="38"/>
      <c r="D1509" s="38"/>
      <c r="E1509" s="38"/>
      <c r="F1509" s="38"/>
      <c r="G1509" s="105"/>
      <c r="H1509" s="40"/>
      <c r="I1509" s="38"/>
    </row>
    <row r="1510" spans="1:9">
      <c r="A1510" s="8" t="str">
        <f>IF(OR(B1510="",C1510=""),"",IFERROR(MATCH(B1510,'MASTER PRODUK'!$B$5:$B$204,0)*1000+C1510,""))</f>
        <v/>
      </c>
      <c r="B1510" s="38"/>
      <c r="C1510" s="38"/>
      <c r="D1510" s="38"/>
      <c r="E1510" s="38"/>
      <c r="F1510" s="38"/>
      <c r="G1510" s="105"/>
      <c r="H1510" s="40"/>
      <c r="I1510" s="38"/>
    </row>
    <row r="1511" spans="1:9">
      <c r="A1511" s="8" t="str">
        <f>IF(OR(B1511="",C1511=""),"",IFERROR(MATCH(B1511,'MASTER PRODUK'!$B$5:$B$204,0)*1000+C1511,""))</f>
        <v/>
      </c>
      <c r="B1511" s="38"/>
      <c r="C1511" s="38"/>
      <c r="D1511" s="38"/>
      <c r="E1511" s="38"/>
      <c r="F1511" s="38"/>
      <c r="G1511" s="105"/>
      <c r="H1511" s="40"/>
      <c r="I1511" s="38"/>
    </row>
    <row r="1512" spans="1:9">
      <c r="A1512" s="8" t="str">
        <f>IF(OR(B1512="",C1512=""),"",IFERROR(MATCH(B1512,'MASTER PRODUK'!$B$5:$B$204,0)*1000+C1512,""))</f>
        <v/>
      </c>
      <c r="B1512" s="38"/>
      <c r="C1512" s="38"/>
      <c r="D1512" s="38"/>
      <c r="E1512" s="38"/>
      <c r="F1512" s="38"/>
      <c r="G1512" s="105"/>
      <c r="H1512" s="40"/>
      <c r="I1512" s="38"/>
    </row>
    <row r="1513" spans="1:9">
      <c r="A1513" s="8" t="str">
        <f>IF(OR(B1513="",C1513=""),"",IFERROR(MATCH(B1513,'MASTER PRODUK'!$B$5:$B$204,0)*1000+C1513,""))</f>
        <v/>
      </c>
      <c r="B1513" s="38"/>
      <c r="C1513" s="38"/>
      <c r="D1513" s="38"/>
      <c r="E1513" s="38"/>
      <c r="F1513" s="38"/>
      <c r="G1513" s="105"/>
      <c r="H1513" s="40"/>
      <c r="I1513" s="38"/>
    </row>
    <row r="1514" spans="1:9">
      <c r="A1514" s="8" t="str">
        <f>IF(OR(B1514="",C1514=""),"",IFERROR(MATCH(B1514,'MASTER PRODUK'!$B$5:$B$204,0)*1000+C1514,""))</f>
        <v/>
      </c>
      <c r="B1514" s="38"/>
      <c r="C1514" s="38"/>
      <c r="D1514" s="38"/>
      <c r="E1514" s="38"/>
      <c r="F1514" s="38"/>
      <c r="G1514" s="105"/>
      <c r="H1514" s="40"/>
      <c r="I1514" s="38"/>
    </row>
    <row r="1515" spans="1:9">
      <c r="A1515" s="8" t="str">
        <f>IF(OR(B1515="",C1515=""),"",IFERROR(MATCH(B1515,'MASTER PRODUK'!$B$5:$B$204,0)*1000+C1515,""))</f>
        <v/>
      </c>
      <c r="B1515" s="38"/>
      <c r="C1515" s="38"/>
      <c r="D1515" s="38"/>
      <c r="E1515" s="38"/>
      <c r="F1515" s="38"/>
      <c r="G1515" s="105"/>
      <c r="H1515" s="40"/>
      <c r="I1515" s="38"/>
    </row>
    <row r="1516" spans="1:9">
      <c r="A1516" s="8" t="str">
        <f>IF(OR(B1516="",C1516=""),"",IFERROR(MATCH(B1516,'MASTER PRODUK'!$B$5:$B$204,0)*1000+C1516,""))</f>
        <v/>
      </c>
      <c r="B1516" s="38"/>
      <c r="C1516" s="38"/>
      <c r="D1516" s="38"/>
      <c r="E1516" s="38"/>
      <c r="F1516" s="38"/>
      <c r="G1516" s="105"/>
      <c r="H1516" s="40"/>
      <c r="I1516" s="38"/>
    </row>
    <row r="1517" spans="1:9">
      <c r="A1517" s="8" t="str">
        <f>IF(OR(B1517="",C1517=""),"",IFERROR(MATCH(B1517,'MASTER PRODUK'!$B$5:$B$204,0)*1000+C1517,""))</f>
        <v/>
      </c>
      <c r="B1517" s="38"/>
      <c r="C1517" s="38"/>
      <c r="D1517" s="38"/>
      <c r="E1517" s="38"/>
      <c r="F1517" s="38"/>
      <c r="G1517" s="105"/>
      <c r="H1517" s="40"/>
      <c r="I1517" s="38"/>
    </row>
    <row r="1518" spans="1:9">
      <c r="A1518" s="8" t="str">
        <f>IF(OR(B1518="",C1518=""),"",IFERROR(MATCH(B1518,'MASTER PRODUK'!$B$5:$B$204,0)*1000+C1518,""))</f>
        <v/>
      </c>
      <c r="B1518" s="38"/>
      <c r="C1518" s="38"/>
      <c r="D1518" s="38"/>
      <c r="E1518" s="38"/>
      <c r="F1518" s="38"/>
      <c r="G1518" s="105"/>
      <c r="H1518" s="40"/>
      <c r="I1518" s="38"/>
    </row>
    <row r="1519" spans="1:9">
      <c r="A1519" s="8" t="str">
        <f>IF(OR(B1519="",C1519=""),"",IFERROR(MATCH(B1519,'MASTER PRODUK'!$B$5:$B$204,0)*1000+C1519,""))</f>
        <v/>
      </c>
      <c r="B1519" s="38"/>
      <c r="C1519" s="38"/>
      <c r="D1519" s="38"/>
      <c r="E1519" s="38"/>
      <c r="F1519" s="38"/>
      <c r="G1519" s="105"/>
      <c r="H1519" s="40"/>
      <c r="I1519" s="38"/>
    </row>
    <row r="1520" spans="1:9">
      <c r="A1520" s="8" t="str">
        <f>IF(OR(B1520="",C1520=""),"",IFERROR(MATCH(B1520,'MASTER PRODUK'!$B$5:$B$204,0)*1000+C1520,""))</f>
        <v/>
      </c>
      <c r="B1520" s="38"/>
      <c r="C1520" s="38"/>
      <c r="D1520" s="38"/>
      <c r="E1520" s="38"/>
      <c r="F1520" s="38"/>
      <c r="G1520" s="105"/>
      <c r="H1520" s="40"/>
      <c r="I1520" s="38"/>
    </row>
    <row r="1521" spans="1:9">
      <c r="A1521" s="8" t="str">
        <f>IF(OR(B1521="",C1521=""),"",IFERROR(MATCH(B1521,'MASTER PRODUK'!$B$5:$B$204,0)*1000+C1521,""))</f>
        <v/>
      </c>
      <c r="B1521" s="38"/>
      <c r="C1521" s="38"/>
      <c r="D1521" s="38"/>
      <c r="E1521" s="38"/>
      <c r="F1521" s="38"/>
      <c r="G1521" s="105"/>
      <c r="H1521" s="40"/>
      <c r="I1521" s="38"/>
    </row>
    <row r="1522" spans="1:9">
      <c r="A1522" s="8" t="str">
        <f>IF(OR(B1522="",C1522=""),"",IFERROR(MATCH(B1522,'MASTER PRODUK'!$B$5:$B$204,0)*1000+C1522,""))</f>
        <v/>
      </c>
      <c r="B1522" s="38"/>
      <c r="C1522" s="38"/>
      <c r="D1522" s="38"/>
      <c r="E1522" s="38"/>
      <c r="F1522" s="38"/>
      <c r="G1522" s="105"/>
      <c r="H1522" s="40"/>
      <c r="I1522" s="38"/>
    </row>
    <row r="1523" spans="1:9">
      <c r="A1523" s="8" t="str">
        <f>IF(OR(B1523="",C1523=""),"",IFERROR(MATCH(B1523,'MASTER PRODUK'!$B$5:$B$204,0)*1000+C1523,""))</f>
        <v/>
      </c>
      <c r="B1523" s="38"/>
      <c r="C1523" s="38"/>
      <c r="D1523" s="38"/>
      <c r="E1523" s="38"/>
      <c r="F1523" s="38"/>
      <c r="G1523" s="105"/>
      <c r="H1523" s="40"/>
      <c r="I1523" s="38"/>
    </row>
    <row r="1524" spans="1:9">
      <c r="A1524" s="8" t="str">
        <f>IF(OR(B1524="",C1524=""),"",IFERROR(MATCH(B1524,'MASTER PRODUK'!$B$5:$B$204,0)*1000+C1524,""))</f>
        <v/>
      </c>
      <c r="B1524" s="38"/>
      <c r="C1524" s="38"/>
      <c r="D1524" s="38"/>
      <c r="E1524" s="38"/>
      <c r="F1524" s="38"/>
      <c r="G1524" s="105"/>
      <c r="H1524" s="40"/>
      <c r="I1524" s="38"/>
    </row>
    <row r="1525" spans="1:9">
      <c r="A1525" s="8" t="str">
        <f>IF(OR(B1525="",C1525=""),"",IFERROR(MATCH(B1525,'MASTER PRODUK'!$B$5:$B$204,0)*1000+C1525,""))</f>
        <v/>
      </c>
      <c r="B1525" s="38"/>
      <c r="C1525" s="38"/>
      <c r="D1525" s="38"/>
      <c r="E1525" s="38"/>
      <c r="F1525" s="38"/>
      <c r="G1525" s="105"/>
      <c r="H1525" s="40"/>
      <c r="I1525" s="38"/>
    </row>
    <row r="1526" spans="1:9">
      <c r="A1526" s="8" t="str">
        <f>IF(OR(B1526="",C1526=""),"",IFERROR(MATCH(B1526,'MASTER PRODUK'!$B$5:$B$204,0)*1000+C1526,""))</f>
        <v/>
      </c>
      <c r="B1526" s="38"/>
      <c r="C1526" s="38"/>
      <c r="D1526" s="38"/>
      <c r="E1526" s="38"/>
      <c r="F1526" s="38"/>
      <c r="G1526" s="105"/>
      <c r="H1526" s="40"/>
      <c r="I1526" s="38"/>
    </row>
    <row r="1527" spans="1:9">
      <c r="A1527" s="8" t="str">
        <f>IF(OR(B1527="",C1527=""),"",IFERROR(MATCH(B1527,'MASTER PRODUK'!$B$5:$B$204,0)*1000+C1527,""))</f>
        <v/>
      </c>
      <c r="B1527" s="38"/>
      <c r="C1527" s="38"/>
      <c r="D1527" s="38"/>
      <c r="E1527" s="38"/>
      <c r="F1527" s="38"/>
      <c r="G1527" s="105"/>
      <c r="H1527" s="40"/>
      <c r="I1527" s="38"/>
    </row>
    <row r="1528" spans="1:9">
      <c r="A1528" s="8" t="str">
        <f>IF(OR(B1528="",C1528=""),"",IFERROR(MATCH(B1528,'MASTER PRODUK'!$B$5:$B$204,0)*1000+C1528,""))</f>
        <v/>
      </c>
      <c r="B1528" s="38"/>
      <c r="C1528" s="38"/>
      <c r="D1528" s="38"/>
      <c r="E1528" s="38"/>
      <c r="F1528" s="38"/>
      <c r="G1528" s="105"/>
      <c r="H1528" s="40"/>
      <c r="I1528" s="38"/>
    </row>
    <row r="1529" spans="1:9">
      <c r="A1529" s="8" t="str">
        <f>IF(OR(B1529="",C1529=""),"",IFERROR(MATCH(B1529,'MASTER PRODUK'!$B$5:$B$204,0)*1000+C1529,""))</f>
        <v/>
      </c>
      <c r="B1529" s="38"/>
      <c r="C1529" s="38"/>
      <c r="D1529" s="38"/>
      <c r="E1529" s="38"/>
      <c r="F1529" s="38"/>
      <c r="G1529" s="105"/>
      <c r="H1529" s="40"/>
      <c r="I1529" s="38"/>
    </row>
    <row r="1530" spans="1:9">
      <c r="A1530" s="8" t="str">
        <f>IF(OR(B1530="",C1530=""),"",IFERROR(MATCH(B1530,'MASTER PRODUK'!$B$5:$B$204,0)*1000+C1530,""))</f>
        <v/>
      </c>
      <c r="B1530" s="38"/>
      <c r="C1530" s="38"/>
      <c r="D1530" s="38"/>
      <c r="E1530" s="38"/>
      <c r="F1530" s="38"/>
      <c r="G1530" s="105"/>
      <c r="H1530" s="40"/>
      <c r="I1530" s="38"/>
    </row>
    <row r="1531" spans="1:9">
      <c r="A1531" s="8" t="str">
        <f>IF(OR(B1531="",C1531=""),"",IFERROR(MATCH(B1531,'MASTER PRODUK'!$B$5:$B$204,0)*1000+C1531,""))</f>
        <v/>
      </c>
      <c r="B1531" s="38"/>
      <c r="C1531" s="38"/>
      <c r="D1531" s="38"/>
      <c r="E1531" s="38"/>
      <c r="F1531" s="38"/>
      <c r="G1531" s="105"/>
      <c r="H1531" s="40"/>
      <c r="I1531" s="38"/>
    </row>
    <row r="1532" spans="1:9">
      <c r="A1532" s="8" t="str">
        <f>IF(OR(B1532="",C1532=""),"",IFERROR(MATCH(B1532,'MASTER PRODUK'!$B$5:$B$204,0)*1000+C1532,""))</f>
        <v/>
      </c>
      <c r="B1532" s="38"/>
      <c r="C1532" s="38"/>
      <c r="D1532" s="38"/>
      <c r="E1532" s="38"/>
      <c r="F1532" s="38"/>
      <c r="G1532" s="105"/>
      <c r="H1532" s="40"/>
      <c r="I1532" s="38"/>
    </row>
    <row r="1533" spans="1:9">
      <c r="A1533" s="8" t="str">
        <f>IF(OR(B1533="",C1533=""),"",IFERROR(MATCH(B1533,'MASTER PRODUK'!$B$5:$B$204,0)*1000+C1533,""))</f>
        <v/>
      </c>
      <c r="B1533" s="38"/>
      <c r="C1533" s="38"/>
      <c r="D1533" s="38"/>
      <c r="E1533" s="38"/>
      <c r="F1533" s="38"/>
      <c r="G1533" s="105"/>
      <c r="H1533" s="40"/>
      <c r="I1533" s="38"/>
    </row>
    <row r="1534" spans="1:9">
      <c r="A1534" s="8" t="str">
        <f>IF(OR(B1534="",C1534=""),"",IFERROR(MATCH(B1534,'MASTER PRODUK'!$B$5:$B$204,0)*1000+C1534,""))</f>
        <v/>
      </c>
      <c r="B1534" s="38"/>
      <c r="C1534" s="38"/>
      <c r="D1534" s="38"/>
      <c r="E1534" s="38"/>
      <c r="F1534" s="38"/>
      <c r="G1534" s="105"/>
      <c r="H1534" s="40"/>
      <c r="I1534" s="38"/>
    </row>
    <row r="1535" spans="1:9">
      <c r="A1535" s="8" t="str">
        <f>IF(OR(B1535="",C1535=""),"",IFERROR(MATCH(B1535,'MASTER PRODUK'!$B$5:$B$204,0)*1000+C1535,""))</f>
        <v/>
      </c>
      <c r="B1535" s="38"/>
      <c r="C1535" s="38"/>
      <c r="D1535" s="38"/>
      <c r="E1535" s="38"/>
      <c r="F1535" s="38"/>
      <c r="G1535" s="105"/>
      <c r="H1535" s="40"/>
      <c r="I1535" s="38"/>
    </row>
    <row r="1536" spans="1:9">
      <c r="A1536" s="8" t="str">
        <f>IF(OR(B1536="",C1536=""),"",IFERROR(MATCH(B1536,'MASTER PRODUK'!$B$5:$B$204,0)*1000+C1536,""))</f>
        <v/>
      </c>
      <c r="B1536" s="38"/>
      <c r="C1536" s="38"/>
      <c r="D1536" s="38"/>
      <c r="E1536" s="38"/>
      <c r="F1536" s="38"/>
      <c r="G1536" s="105"/>
      <c r="H1536" s="40"/>
      <c r="I1536" s="38"/>
    </row>
    <row r="1537" spans="1:9">
      <c r="A1537" s="8" t="str">
        <f>IF(OR(B1537="",C1537=""),"",IFERROR(MATCH(B1537,'MASTER PRODUK'!$B$5:$B$204,0)*1000+C1537,""))</f>
        <v/>
      </c>
      <c r="B1537" s="38"/>
      <c r="C1537" s="38"/>
      <c r="D1537" s="38"/>
      <c r="E1537" s="38"/>
      <c r="F1537" s="38"/>
      <c r="G1537" s="105"/>
      <c r="H1537" s="40"/>
      <c r="I1537" s="38"/>
    </row>
    <row r="1538" spans="1:9">
      <c r="A1538" s="8" t="str">
        <f>IF(OR(B1538="",C1538=""),"",IFERROR(MATCH(B1538,'MASTER PRODUK'!$B$5:$B$204,0)*1000+C1538,""))</f>
        <v/>
      </c>
      <c r="B1538" s="38"/>
      <c r="C1538" s="38"/>
      <c r="D1538" s="38"/>
      <c r="E1538" s="38"/>
      <c r="F1538" s="38"/>
      <c r="G1538" s="105"/>
      <c r="H1538" s="40"/>
      <c r="I1538" s="38"/>
    </row>
    <row r="1539" spans="1:9">
      <c r="A1539" s="8" t="str">
        <f>IF(OR(B1539="",C1539=""),"",IFERROR(MATCH(B1539,'MASTER PRODUK'!$B$5:$B$204,0)*1000+C1539,""))</f>
        <v/>
      </c>
      <c r="B1539" s="38"/>
      <c r="C1539" s="38"/>
      <c r="D1539" s="38"/>
      <c r="E1539" s="38"/>
      <c r="F1539" s="38"/>
      <c r="G1539" s="105"/>
      <c r="H1539" s="40"/>
      <c r="I1539" s="38"/>
    </row>
    <row r="1540" spans="1:9">
      <c r="A1540" s="8" t="str">
        <f>IF(OR(B1540="",C1540=""),"",IFERROR(MATCH(B1540,'MASTER PRODUK'!$B$5:$B$204,0)*1000+C1540,""))</f>
        <v/>
      </c>
      <c r="B1540" s="38"/>
      <c r="C1540" s="38"/>
      <c r="D1540" s="38"/>
      <c r="E1540" s="38"/>
      <c r="F1540" s="38"/>
      <c r="G1540" s="105"/>
      <c r="H1540" s="40"/>
      <c r="I1540" s="38"/>
    </row>
    <row r="1541" spans="1:9">
      <c r="A1541" s="8" t="str">
        <f>IF(OR(B1541="",C1541=""),"",IFERROR(MATCH(B1541,'MASTER PRODUK'!$B$5:$B$204,0)*1000+C1541,""))</f>
        <v/>
      </c>
      <c r="B1541" s="38"/>
      <c r="C1541" s="38"/>
      <c r="D1541" s="38"/>
      <c r="E1541" s="38"/>
      <c r="F1541" s="38"/>
      <c r="G1541" s="105"/>
      <c r="H1541" s="40"/>
      <c r="I1541" s="38"/>
    </row>
    <row r="1542" spans="1:9">
      <c r="A1542" s="8" t="str">
        <f>IF(OR(B1542="",C1542=""),"",IFERROR(MATCH(B1542,'MASTER PRODUK'!$B$5:$B$204,0)*1000+C1542,""))</f>
        <v/>
      </c>
      <c r="B1542" s="38"/>
      <c r="C1542" s="38"/>
      <c r="D1542" s="38"/>
      <c r="E1542" s="38"/>
      <c r="F1542" s="38"/>
      <c r="G1542" s="105"/>
      <c r="H1542" s="40"/>
      <c r="I1542" s="38"/>
    </row>
    <row r="1543" spans="1:9">
      <c r="A1543" s="8" t="str">
        <f>IF(OR(B1543="",C1543=""),"",IFERROR(MATCH(B1543,'MASTER PRODUK'!$B$5:$B$204,0)*1000+C1543,""))</f>
        <v/>
      </c>
      <c r="B1543" s="38"/>
      <c r="C1543" s="38"/>
      <c r="D1543" s="38"/>
      <c r="E1543" s="38"/>
      <c r="F1543" s="38"/>
      <c r="G1543" s="105"/>
      <c r="H1543" s="40"/>
      <c r="I1543" s="38"/>
    </row>
    <row r="1544" spans="1:9">
      <c r="A1544" s="8" t="str">
        <f>IF(OR(B1544="",C1544=""),"",IFERROR(MATCH(B1544,'MASTER PRODUK'!$B$5:$B$204,0)*1000+C1544,""))</f>
        <v/>
      </c>
      <c r="B1544" s="38"/>
      <c r="C1544" s="38"/>
      <c r="D1544" s="38"/>
      <c r="E1544" s="38"/>
      <c r="F1544" s="38"/>
      <c r="G1544" s="105"/>
      <c r="H1544" s="40"/>
      <c r="I1544" s="38"/>
    </row>
    <row r="1545" spans="1:9">
      <c r="A1545" s="8" t="str">
        <f>IF(OR(B1545="",C1545=""),"",IFERROR(MATCH(B1545,'MASTER PRODUK'!$B$5:$B$204,0)*1000+C1545,""))</f>
        <v/>
      </c>
      <c r="B1545" s="38"/>
      <c r="C1545" s="38"/>
      <c r="D1545" s="38"/>
      <c r="E1545" s="38"/>
      <c r="F1545" s="38"/>
      <c r="G1545" s="105"/>
      <c r="H1545" s="40"/>
      <c r="I1545" s="38"/>
    </row>
    <row r="1546" spans="1:9">
      <c r="A1546" s="8" t="str">
        <f>IF(OR(B1546="",C1546=""),"",IFERROR(MATCH(B1546,'MASTER PRODUK'!$B$5:$B$204,0)*1000+C1546,""))</f>
        <v/>
      </c>
      <c r="B1546" s="38"/>
      <c r="C1546" s="38"/>
      <c r="D1546" s="38"/>
      <c r="E1546" s="38"/>
      <c r="F1546" s="38"/>
      <c r="G1546" s="105"/>
      <c r="H1546" s="40"/>
      <c r="I1546" s="38"/>
    </row>
    <row r="1547" spans="1:9">
      <c r="A1547" s="8" t="str">
        <f>IF(OR(B1547="",C1547=""),"",IFERROR(MATCH(B1547,'MASTER PRODUK'!$B$5:$B$204,0)*1000+C1547,""))</f>
        <v/>
      </c>
      <c r="B1547" s="38"/>
      <c r="C1547" s="38"/>
      <c r="D1547" s="38"/>
      <c r="E1547" s="38"/>
      <c r="F1547" s="38"/>
      <c r="G1547" s="105"/>
      <c r="H1547" s="40"/>
      <c r="I1547" s="38"/>
    </row>
    <row r="1548" spans="1:9">
      <c r="A1548" s="8" t="str">
        <f>IF(OR(B1548="",C1548=""),"",IFERROR(MATCH(B1548,'MASTER PRODUK'!$B$5:$B$204,0)*1000+C1548,""))</f>
        <v/>
      </c>
      <c r="B1548" s="38"/>
      <c r="C1548" s="38"/>
      <c r="D1548" s="38"/>
      <c r="E1548" s="38"/>
      <c r="F1548" s="38"/>
      <c r="G1548" s="105"/>
      <c r="H1548" s="40"/>
      <c r="I1548" s="38"/>
    </row>
    <row r="1549" spans="1:9">
      <c r="A1549" s="8" t="str">
        <f>IF(OR(B1549="",C1549=""),"",IFERROR(MATCH(B1549,'MASTER PRODUK'!$B$5:$B$204,0)*1000+C1549,""))</f>
        <v/>
      </c>
      <c r="B1549" s="38"/>
      <c r="C1549" s="38"/>
      <c r="D1549" s="38"/>
      <c r="E1549" s="38"/>
      <c r="F1549" s="38"/>
      <c r="G1549" s="105"/>
      <c r="H1549" s="40"/>
      <c r="I1549" s="38"/>
    </row>
    <row r="1550" spans="1:9">
      <c r="A1550" s="8" t="str">
        <f>IF(OR(B1550="",C1550=""),"",IFERROR(MATCH(B1550,'MASTER PRODUK'!$B$5:$B$204,0)*1000+C1550,""))</f>
        <v/>
      </c>
      <c r="B1550" s="38"/>
      <c r="C1550" s="38"/>
      <c r="D1550" s="38"/>
      <c r="E1550" s="38"/>
      <c r="F1550" s="38"/>
      <c r="G1550" s="105"/>
      <c r="H1550" s="40"/>
      <c r="I1550" s="38"/>
    </row>
    <row r="1551" spans="1:9">
      <c r="A1551" s="8" t="str">
        <f>IF(OR(B1551="",C1551=""),"",IFERROR(MATCH(B1551,'MASTER PRODUK'!$B$5:$B$204,0)*1000+C1551,""))</f>
        <v/>
      </c>
      <c r="B1551" s="38"/>
      <c r="C1551" s="38"/>
      <c r="D1551" s="38"/>
      <c r="E1551" s="38"/>
      <c r="F1551" s="38"/>
      <c r="G1551" s="105"/>
      <c r="H1551" s="40"/>
      <c r="I1551" s="38"/>
    </row>
    <row r="1552" spans="1:9">
      <c r="A1552" s="8" t="str">
        <f>IF(OR(B1552="",C1552=""),"",IFERROR(MATCH(B1552,'MASTER PRODUK'!$B$5:$B$204,0)*1000+C1552,""))</f>
        <v/>
      </c>
      <c r="B1552" s="38"/>
      <c r="C1552" s="38"/>
      <c r="D1552" s="38"/>
      <c r="E1552" s="38"/>
      <c r="F1552" s="38"/>
      <c r="G1552" s="105"/>
      <c r="H1552" s="40"/>
      <c r="I1552" s="38"/>
    </row>
    <row r="1553" spans="1:9">
      <c r="A1553" s="8" t="str">
        <f>IF(OR(B1553="",C1553=""),"",IFERROR(MATCH(B1553,'MASTER PRODUK'!$B$5:$B$204,0)*1000+C1553,""))</f>
        <v/>
      </c>
      <c r="B1553" s="38"/>
      <c r="C1553" s="38"/>
      <c r="D1553" s="38"/>
      <c r="E1553" s="38"/>
      <c r="F1553" s="38"/>
      <c r="G1553" s="105"/>
      <c r="H1553" s="40"/>
      <c r="I1553" s="38"/>
    </row>
    <row r="1554" spans="1:9">
      <c r="A1554" s="8" t="str">
        <f>IF(OR(B1554="",C1554=""),"",IFERROR(MATCH(B1554,'MASTER PRODUK'!$B$5:$B$204,0)*1000+C1554,""))</f>
        <v/>
      </c>
      <c r="B1554" s="38"/>
      <c r="C1554" s="38"/>
      <c r="D1554" s="38"/>
      <c r="E1554" s="38"/>
      <c r="F1554" s="38"/>
      <c r="G1554" s="105"/>
      <c r="H1554" s="40"/>
      <c r="I1554" s="38"/>
    </row>
    <row r="1555" spans="1:9">
      <c r="A1555" s="8" t="str">
        <f>IF(OR(B1555="",C1555=""),"",IFERROR(MATCH(B1555,'MASTER PRODUK'!$B$5:$B$204,0)*1000+C1555,""))</f>
        <v/>
      </c>
      <c r="B1555" s="38"/>
      <c r="C1555" s="38"/>
      <c r="D1555" s="38"/>
      <c r="E1555" s="38"/>
      <c r="F1555" s="38"/>
      <c r="G1555" s="105"/>
      <c r="H1555" s="40"/>
      <c r="I1555" s="38"/>
    </row>
    <row r="1556" spans="1:9">
      <c r="A1556" s="8" t="str">
        <f>IF(OR(B1556="",C1556=""),"",IFERROR(MATCH(B1556,'MASTER PRODUK'!$B$5:$B$204,0)*1000+C1556,""))</f>
        <v/>
      </c>
      <c r="B1556" s="38"/>
      <c r="C1556" s="38"/>
      <c r="D1556" s="38"/>
      <c r="E1556" s="38"/>
      <c r="F1556" s="38"/>
      <c r="G1556" s="105"/>
      <c r="H1556" s="40"/>
      <c r="I1556" s="38"/>
    </row>
    <row r="1557" spans="1:9">
      <c r="A1557" s="8" t="str">
        <f>IF(OR(B1557="",C1557=""),"",IFERROR(MATCH(B1557,'MASTER PRODUK'!$B$5:$B$204,0)*1000+C1557,""))</f>
        <v/>
      </c>
      <c r="B1557" s="38"/>
      <c r="C1557" s="38"/>
      <c r="D1557" s="38"/>
      <c r="E1557" s="38"/>
      <c r="F1557" s="38"/>
      <c r="G1557" s="105"/>
      <c r="H1557" s="40"/>
      <c r="I1557" s="38"/>
    </row>
    <row r="1558" spans="1:9">
      <c r="A1558" s="8" t="str">
        <f>IF(OR(B1558="",C1558=""),"",IFERROR(MATCH(B1558,'MASTER PRODUK'!$B$5:$B$204,0)*1000+C1558,""))</f>
        <v/>
      </c>
      <c r="B1558" s="38"/>
      <c r="C1558" s="38"/>
      <c r="D1558" s="38"/>
      <c r="E1558" s="38"/>
      <c r="F1558" s="38"/>
      <c r="G1558" s="105"/>
      <c r="H1558" s="40"/>
      <c r="I1558" s="38"/>
    </row>
    <row r="1559" spans="1:9">
      <c r="A1559" s="8" t="str">
        <f>IF(OR(B1559="",C1559=""),"",IFERROR(MATCH(B1559,'MASTER PRODUK'!$B$5:$B$204,0)*1000+C1559,""))</f>
        <v/>
      </c>
      <c r="B1559" s="38"/>
      <c r="C1559" s="38"/>
      <c r="D1559" s="38"/>
      <c r="E1559" s="38"/>
      <c r="F1559" s="38"/>
      <c r="G1559" s="105"/>
      <c r="H1559" s="40"/>
      <c r="I1559" s="38"/>
    </row>
    <row r="1560" spans="1:9">
      <c r="A1560" s="8" t="str">
        <f>IF(OR(B1560="",C1560=""),"",IFERROR(MATCH(B1560,'MASTER PRODUK'!$B$5:$B$204,0)*1000+C1560,""))</f>
        <v/>
      </c>
      <c r="B1560" s="38"/>
      <c r="C1560" s="38"/>
      <c r="D1560" s="38"/>
      <c r="E1560" s="38"/>
      <c r="F1560" s="38"/>
      <c r="G1560" s="105"/>
      <c r="H1560" s="40"/>
      <c r="I1560" s="38"/>
    </row>
    <row r="1561" spans="1:9">
      <c r="A1561" s="8" t="str">
        <f>IF(OR(B1561="",C1561=""),"",IFERROR(MATCH(B1561,'MASTER PRODUK'!$B$5:$B$204,0)*1000+C1561,""))</f>
        <v/>
      </c>
      <c r="B1561" s="38"/>
      <c r="C1561" s="38"/>
      <c r="D1561" s="38"/>
      <c r="E1561" s="38"/>
      <c r="F1561" s="38"/>
      <c r="G1561" s="105"/>
      <c r="H1561" s="40"/>
      <c r="I1561" s="38"/>
    </row>
    <row r="1562" spans="1:9">
      <c r="A1562" s="8" t="str">
        <f>IF(OR(B1562="",C1562=""),"",IFERROR(MATCH(B1562,'MASTER PRODUK'!$B$5:$B$204,0)*1000+C1562,""))</f>
        <v/>
      </c>
      <c r="B1562" s="38"/>
      <c r="C1562" s="38"/>
      <c r="D1562" s="38"/>
      <c r="E1562" s="38"/>
      <c r="F1562" s="38"/>
      <c r="G1562" s="105"/>
      <c r="H1562" s="40"/>
      <c r="I1562" s="38"/>
    </row>
    <row r="1563" spans="1:9">
      <c r="A1563" s="8" t="str">
        <f>IF(OR(B1563="",C1563=""),"",IFERROR(MATCH(B1563,'MASTER PRODUK'!$B$5:$B$204,0)*1000+C1563,""))</f>
        <v/>
      </c>
      <c r="B1563" s="38"/>
      <c r="C1563" s="38"/>
      <c r="D1563" s="38"/>
      <c r="E1563" s="38"/>
      <c r="F1563" s="38"/>
      <c r="G1563" s="105"/>
      <c r="H1563" s="40"/>
      <c r="I1563" s="38"/>
    </row>
    <row r="1564" spans="1:9">
      <c r="A1564" s="8" t="str">
        <f>IF(OR(B1564="",C1564=""),"",IFERROR(MATCH(B1564,'MASTER PRODUK'!$B$5:$B$204,0)*1000+C1564,""))</f>
        <v/>
      </c>
      <c r="B1564" s="38"/>
      <c r="C1564" s="38"/>
      <c r="D1564" s="38"/>
      <c r="E1564" s="38"/>
      <c r="F1564" s="38"/>
      <c r="G1564" s="105"/>
      <c r="H1564" s="40"/>
      <c r="I1564" s="38"/>
    </row>
    <row r="1565" spans="1:9">
      <c r="A1565" s="8" t="str">
        <f>IF(OR(B1565="",C1565=""),"",IFERROR(MATCH(B1565,'MASTER PRODUK'!$B$5:$B$204,0)*1000+C1565,""))</f>
        <v/>
      </c>
      <c r="B1565" s="38"/>
      <c r="C1565" s="38"/>
      <c r="D1565" s="38"/>
      <c r="E1565" s="38"/>
      <c r="F1565" s="38"/>
      <c r="G1565" s="105"/>
      <c r="H1565" s="40"/>
      <c r="I1565" s="38"/>
    </row>
    <row r="1566" spans="1:9">
      <c r="A1566" s="8" t="str">
        <f>IF(OR(B1566="",C1566=""),"",IFERROR(MATCH(B1566,'MASTER PRODUK'!$B$5:$B$204,0)*1000+C1566,""))</f>
        <v/>
      </c>
      <c r="B1566" s="38"/>
      <c r="C1566" s="38"/>
      <c r="D1566" s="38"/>
      <c r="E1566" s="38"/>
      <c r="F1566" s="38"/>
      <c r="G1566" s="105"/>
      <c r="H1566" s="40"/>
      <c r="I1566" s="38"/>
    </row>
    <row r="1567" spans="1:9">
      <c r="A1567" s="8" t="str">
        <f>IF(OR(B1567="",C1567=""),"",IFERROR(MATCH(B1567,'MASTER PRODUK'!$B$5:$B$204,0)*1000+C1567,""))</f>
        <v/>
      </c>
      <c r="B1567" s="38"/>
      <c r="C1567" s="38"/>
      <c r="D1567" s="38"/>
      <c r="E1567" s="38"/>
      <c r="F1567" s="38"/>
      <c r="G1567" s="105"/>
      <c r="H1567" s="40"/>
      <c r="I1567" s="38"/>
    </row>
    <row r="1568" spans="1:9">
      <c r="A1568" s="8" t="str">
        <f>IF(OR(B1568="",C1568=""),"",IFERROR(MATCH(B1568,'MASTER PRODUK'!$B$5:$B$204,0)*1000+C1568,""))</f>
        <v/>
      </c>
      <c r="B1568" s="38"/>
      <c r="C1568" s="38"/>
      <c r="D1568" s="38"/>
      <c r="E1568" s="38"/>
      <c r="F1568" s="38"/>
      <c r="G1568" s="105"/>
      <c r="H1568" s="40"/>
      <c r="I1568" s="38"/>
    </row>
    <row r="1569" spans="1:9">
      <c r="A1569" s="8" t="str">
        <f>IF(OR(B1569="",C1569=""),"",IFERROR(MATCH(B1569,'MASTER PRODUK'!$B$5:$B$204,0)*1000+C1569,""))</f>
        <v/>
      </c>
      <c r="B1569" s="38"/>
      <c r="C1569" s="38"/>
      <c r="D1569" s="38"/>
      <c r="E1569" s="38"/>
      <c r="F1569" s="38"/>
      <c r="G1569" s="105"/>
      <c r="H1569" s="40"/>
      <c r="I1569" s="38"/>
    </row>
    <row r="1570" spans="1:9">
      <c r="A1570" s="8" t="str">
        <f>IF(OR(B1570="",C1570=""),"",IFERROR(MATCH(B1570,'MASTER PRODUK'!$B$5:$B$204,0)*1000+C1570,""))</f>
        <v/>
      </c>
      <c r="B1570" s="38"/>
      <c r="C1570" s="38"/>
      <c r="D1570" s="38"/>
      <c r="E1570" s="38"/>
      <c r="F1570" s="38"/>
      <c r="G1570" s="105"/>
      <c r="H1570" s="40"/>
      <c r="I1570" s="38"/>
    </row>
    <row r="1571" spans="1:9">
      <c r="A1571" s="8" t="str">
        <f>IF(OR(B1571="",C1571=""),"",IFERROR(MATCH(B1571,'MASTER PRODUK'!$B$5:$B$204,0)*1000+C1571,""))</f>
        <v/>
      </c>
      <c r="B1571" s="38"/>
      <c r="C1571" s="38"/>
      <c r="D1571" s="38"/>
      <c r="E1571" s="38"/>
      <c r="F1571" s="38"/>
      <c r="G1571" s="105"/>
      <c r="H1571" s="40"/>
      <c r="I1571" s="38"/>
    </row>
    <row r="1572" spans="1:9">
      <c r="A1572" s="8" t="str">
        <f>IF(OR(B1572="",C1572=""),"",IFERROR(MATCH(B1572,'MASTER PRODUK'!$B$5:$B$204,0)*1000+C1572,""))</f>
        <v/>
      </c>
      <c r="B1572" s="38"/>
      <c r="C1572" s="38"/>
      <c r="D1572" s="38"/>
      <c r="E1572" s="38"/>
      <c r="F1572" s="38"/>
      <c r="G1572" s="105"/>
      <c r="H1572" s="40"/>
      <c r="I1572" s="38"/>
    </row>
    <row r="1573" spans="1:9">
      <c r="A1573" s="8" t="str">
        <f>IF(OR(B1573="",C1573=""),"",IFERROR(MATCH(B1573,'MASTER PRODUK'!$B$5:$B$204,0)*1000+C1573,""))</f>
        <v/>
      </c>
      <c r="B1573" s="38"/>
      <c r="C1573" s="38"/>
      <c r="D1573" s="38"/>
      <c r="E1573" s="38"/>
      <c r="F1573" s="38"/>
      <c r="G1573" s="105"/>
      <c r="H1573" s="40"/>
      <c r="I1573" s="38"/>
    </row>
    <row r="1574" spans="1:9">
      <c r="A1574" s="8" t="str">
        <f>IF(OR(B1574="",C1574=""),"",IFERROR(MATCH(B1574,'MASTER PRODUK'!$B$5:$B$204,0)*1000+C1574,""))</f>
        <v/>
      </c>
      <c r="B1574" s="38"/>
      <c r="C1574" s="38"/>
      <c r="D1574" s="38"/>
      <c r="E1574" s="38"/>
      <c r="F1574" s="38"/>
      <c r="G1574" s="105"/>
      <c r="H1574" s="40"/>
      <c r="I1574" s="38"/>
    </row>
    <row r="1575" spans="1:9">
      <c r="A1575" s="8" t="str">
        <f>IF(OR(B1575="",C1575=""),"",IFERROR(MATCH(B1575,'MASTER PRODUK'!$B$5:$B$204,0)*1000+C1575,""))</f>
        <v/>
      </c>
      <c r="B1575" s="38"/>
      <c r="C1575" s="38"/>
      <c r="D1575" s="38"/>
      <c r="E1575" s="38"/>
      <c r="F1575" s="38"/>
      <c r="G1575" s="105"/>
      <c r="H1575" s="40"/>
      <c r="I1575" s="38"/>
    </row>
    <row r="1576" spans="1:9">
      <c r="A1576" s="8" t="str">
        <f>IF(OR(B1576="",C1576=""),"",IFERROR(MATCH(B1576,'MASTER PRODUK'!$B$5:$B$204,0)*1000+C1576,""))</f>
        <v/>
      </c>
      <c r="B1576" s="38"/>
      <c r="C1576" s="38"/>
      <c r="D1576" s="38"/>
      <c r="E1576" s="38"/>
      <c r="F1576" s="38"/>
      <c r="G1576" s="105"/>
      <c r="H1576" s="40"/>
      <c r="I1576" s="38"/>
    </row>
    <row r="1577" spans="1:9">
      <c r="A1577" s="8" t="str">
        <f>IF(OR(B1577="",C1577=""),"",IFERROR(MATCH(B1577,'MASTER PRODUK'!$B$5:$B$204,0)*1000+C1577,""))</f>
        <v/>
      </c>
      <c r="B1577" s="38"/>
      <c r="C1577" s="38"/>
      <c r="D1577" s="38"/>
      <c r="E1577" s="38"/>
      <c r="F1577" s="38"/>
      <c r="G1577" s="105"/>
      <c r="H1577" s="40"/>
      <c r="I1577" s="38"/>
    </row>
    <row r="1578" spans="1:9">
      <c r="A1578" s="8" t="str">
        <f>IF(OR(B1578="",C1578=""),"",IFERROR(MATCH(B1578,'MASTER PRODUK'!$B$5:$B$204,0)*1000+C1578,""))</f>
        <v/>
      </c>
      <c r="B1578" s="38"/>
      <c r="C1578" s="38"/>
      <c r="D1578" s="38"/>
      <c r="E1578" s="38"/>
      <c r="F1578" s="38"/>
      <c r="G1578" s="105"/>
      <c r="H1578" s="40"/>
      <c r="I1578" s="38"/>
    </row>
    <row r="1579" spans="1:9">
      <c r="A1579" s="8" t="str">
        <f>IF(OR(B1579="",C1579=""),"",IFERROR(MATCH(B1579,'MASTER PRODUK'!$B$5:$B$204,0)*1000+C1579,""))</f>
        <v/>
      </c>
      <c r="B1579" s="38"/>
      <c r="C1579" s="38"/>
      <c r="D1579" s="38"/>
      <c r="E1579" s="38"/>
      <c r="F1579" s="38"/>
      <c r="G1579" s="105"/>
      <c r="H1579" s="40"/>
      <c r="I1579" s="38"/>
    </row>
    <row r="1580" spans="1:9">
      <c r="A1580" s="8" t="str">
        <f>IF(OR(B1580="",C1580=""),"",IFERROR(MATCH(B1580,'MASTER PRODUK'!$B$5:$B$204,0)*1000+C1580,""))</f>
        <v/>
      </c>
      <c r="B1580" s="38"/>
      <c r="C1580" s="38"/>
      <c r="D1580" s="38"/>
      <c r="E1580" s="38"/>
      <c r="F1580" s="38"/>
      <c r="G1580" s="105"/>
      <c r="H1580" s="40"/>
      <c r="I1580" s="38"/>
    </row>
    <row r="1581" spans="1:9">
      <c r="A1581" s="8" t="str">
        <f>IF(OR(B1581="",C1581=""),"",IFERROR(MATCH(B1581,'MASTER PRODUK'!$B$5:$B$204,0)*1000+C1581,""))</f>
        <v/>
      </c>
      <c r="B1581" s="38"/>
      <c r="C1581" s="38"/>
      <c r="D1581" s="38"/>
      <c r="E1581" s="38"/>
      <c r="F1581" s="38"/>
      <c r="G1581" s="105"/>
      <c r="H1581" s="40"/>
      <c r="I1581" s="38"/>
    </row>
    <row r="1582" spans="1:9">
      <c r="A1582" s="8" t="str">
        <f>IF(OR(B1582="",C1582=""),"",IFERROR(MATCH(B1582,'MASTER PRODUK'!$B$5:$B$204,0)*1000+C1582,""))</f>
        <v/>
      </c>
      <c r="B1582" s="38"/>
      <c r="C1582" s="38"/>
      <c r="D1582" s="38"/>
      <c r="E1582" s="38"/>
      <c r="F1582" s="38"/>
      <c r="G1582" s="105"/>
      <c r="H1582" s="40"/>
      <c r="I1582" s="38"/>
    </row>
    <row r="1583" spans="1:9">
      <c r="A1583" s="8" t="str">
        <f>IF(OR(B1583="",C1583=""),"",IFERROR(MATCH(B1583,'MASTER PRODUK'!$B$5:$B$204,0)*1000+C1583,""))</f>
        <v/>
      </c>
      <c r="B1583" s="38"/>
      <c r="C1583" s="38"/>
      <c r="D1583" s="38"/>
      <c r="E1583" s="38"/>
      <c r="F1583" s="38"/>
      <c r="G1583" s="105"/>
      <c r="H1583" s="40"/>
      <c r="I1583" s="38"/>
    </row>
    <row r="1584" spans="1:9">
      <c r="A1584" s="8" t="str">
        <f>IF(OR(B1584="",C1584=""),"",IFERROR(MATCH(B1584,'MASTER PRODUK'!$B$5:$B$204,0)*1000+C1584,""))</f>
        <v/>
      </c>
      <c r="B1584" s="38"/>
      <c r="C1584" s="38"/>
      <c r="D1584" s="38"/>
      <c r="E1584" s="38"/>
      <c r="F1584" s="38"/>
      <c r="G1584" s="105"/>
      <c r="H1584" s="40"/>
      <c r="I1584" s="38"/>
    </row>
    <row r="1585" spans="1:9">
      <c r="A1585" s="8" t="str">
        <f>IF(OR(B1585="",C1585=""),"",IFERROR(MATCH(B1585,'MASTER PRODUK'!$B$5:$B$204,0)*1000+C1585,""))</f>
        <v/>
      </c>
      <c r="B1585" s="38"/>
      <c r="C1585" s="38"/>
      <c r="D1585" s="38"/>
      <c r="E1585" s="38"/>
      <c r="F1585" s="38"/>
      <c r="G1585" s="105"/>
      <c r="H1585" s="40"/>
      <c r="I1585" s="38"/>
    </row>
    <row r="1586" spans="1:9">
      <c r="A1586" s="8" t="str">
        <f>IF(OR(B1586="",C1586=""),"",IFERROR(MATCH(B1586,'MASTER PRODUK'!$B$5:$B$204,0)*1000+C1586,""))</f>
        <v/>
      </c>
      <c r="B1586" s="38"/>
      <c r="C1586" s="38"/>
      <c r="D1586" s="38"/>
      <c r="E1586" s="38"/>
      <c r="F1586" s="38"/>
      <c r="G1586" s="105"/>
      <c r="H1586" s="40"/>
      <c r="I1586" s="38"/>
    </row>
    <row r="1587" spans="1:9">
      <c r="A1587" s="8" t="str">
        <f>IF(OR(B1587="",C1587=""),"",IFERROR(MATCH(B1587,'MASTER PRODUK'!$B$5:$B$204,0)*1000+C1587,""))</f>
        <v/>
      </c>
      <c r="B1587" s="38"/>
      <c r="C1587" s="38"/>
      <c r="D1587" s="38"/>
      <c r="E1587" s="38"/>
      <c r="F1587" s="38"/>
      <c r="G1587" s="105"/>
      <c r="H1587" s="40"/>
      <c r="I1587" s="38"/>
    </row>
    <row r="1588" spans="1:9">
      <c r="A1588" s="8" t="str">
        <f>IF(OR(B1588="",C1588=""),"",IFERROR(MATCH(B1588,'MASTER PRODUK'!$B$5:$B$204,0)*1000+C1588,""))</f>
        <v/>
      </c>
      <c r="B1588" s="38"/>
      <c r="C1588" s="38"/>
      <c r="D1588" s="38"/>
      <c r="E1588" s="38"/>
      <c r="F1588" s="38"/>
      <c r="G1588" s="105"/>
      <c r="H1588" s="40"/>
      <c r="I1588" s="38"/>
    </row>
    <row r="1589" spans="1:9">
      <c r="A1589" s="8" t="str">
        <f>IF(OR(B1589="",C1589=""),"",IFERROR(MATCH(B1589,'MASTER PRODUK'!$B$5:$B$204,0)*1000+C1589,""))</f>
        <v/>
      </c>
      <c r="B1589" s="38"/>
      <c r="C1589" s="38"/>
      <c r="D1589" s="38"/>
      <c r="E1589" s="38"/>
      <c r="F1589" s="38"/>
      <c r="G1589" s="105"/>
      <c r="H1589" s="40"/>
      <c r="I1589" s="38"/>
    </row>
    <row r="1590" spans="1:9">
      <c r="A1590" s="8" t="str">
        <f>IF(OR(B1590="",C1590=""),"",IFERROR(MATCH(B1590,'MASTER PRODUK'!$B$5:$B$204,0)*1000+C1590,""))</f>
        <v/>
      </c>
      <c r="B1590" s="38"/>
      <c r="C1590" s="38"/>
      <c r="D1590" s="38"/>
      <c r="E1590" s="38"/>
      <c r="F1590" s="38"/>
      <c r="G1590" s="105"/>
      <c r="H1590" s="40"/>
      <c r="I1590" s="38"/>
    </row>
    <row r="1591" spans="1:9">
      <c r="A1591" s="8" t="str">
        <f>IF(OR(B1591="",C1591=""),"",IFERROR(MATCH(B1591,'MASTER PRODUK'!$B$5:$B$204,0)*1000+C1591,""))</f>
        <v/>
      </c>
      <c r="B1591" s="38"/>
      <c r="C1591" s="38"/>
      <c r="D1591" s="38"/>
      <c r="E1591" s="38"/>
      <c r="F1591" s="38"/>
      <c r="G1591" s="105"/>
      <c r="H1591" s="40"/>
      <c r="I1591" s="38"/>
    </row>
    <row r="1592" spans="1:9">
      <c r="A1592" s="8" t="str">
        <f>IF(OR(B1592="",C1592=""),"",IFERROR(MATCH(B1592,'MASTER PRODUK'!$B$5:$B$204,0)*1000+C1592,""))</f>
        <v/>
      </c>
      <c r="B1592" s="38"/>
      <c r="C1592" s="38"/>
      <c r="D1592" s="38"/>
      <c r="E1592" s="38"/>
      <c r="F1592" s="38"/>
      <c r="G1592" s="105"/>
      <c r="H1592" s="40"/>
      <c r="I1592" s="38"/>
    </row>
    <row r="1593" spans="1:9">
      <c r="A1593" s="8" t="str">
        <f>IF(OR(B1593="",C1593=""),"",IFERROR(MATCH(B1593,'MASTER PRODUK'!$B$5:$B$204,0)*1000+C1593,""))</f>
        <v/>
      </c>
      <c r="B1593" s="38"/>
      <c r="C1593" s="38"/>
      <c r="D1593" s="38"/>
      <c r="E1593" s="38"/>
      <c r="F1593" s="38"/>
      <c r="G1593" s="105"/>
      <c r="H1593" s="40"/>
      <c r="I1593" s="38"/>
    </row>
    <row r="1594" spans="1:9">
      <c r="A1594" s="8" t="str">
        <f>IF(OR(B1594="",C1594=""),"",IFERROR(MATCH(B1594,'MASTER PRODUK'!$B$5:$B$204,0)*1000+C1594,""))</f>
        <v/>
      </c>
      <c r="B1594" s="38"/>
      <c r="C1594" s="38"/>
      <c r="D1594" s="38"/>
      <c r="E1594" s="38"/>
      <c r="F1594" s="38"/>
      <c r="G1594" s="105"/>
      <c r="H1594" s="40"/>
      <c r="I1594" s="38"/>
    </row>
    <row r="1595" spans="1:9">
      <c r="A1595" s="8" t="str">
        <f>IF(OR(B1595="",C1595=""),"",IFERROR(MATCH(B1595,'MASTER PRODUK'!$B$5:$B$204,0)*1000+C1595,""))</f>
        <v/>
      </c>
      <c r="B1595" s="38"/>
      <c r="C1595" s="38"/>
      <c r="D1595" s="38"/>
      <c r="E1595" s="38"/>
      <c r="F1595" s="38"/>
      <c r="G1595" s="105"/>
      <c r="H1595" s="40"/>
      <c r="I1595" s="38"/>
    </row>
    <row r="1596" spans="1:9">
      <c r="A1596" s="8" t="str">
        <f>IF(OR(B1596="",C1596=""),"",IFERROR(MATCH(B1596,'MASTER PRODUK'!$B$5:$B$204,0)*1000+C1596,""))</f>
        <v/>
      </c>
      <c r="B1596" s="38"/>
      <c r="C1596" s="38"/>
      <c r="D1596" s="38"/>
      <c r="E1596" s="38"/>
      <c r="F1596" s="38"/>
      <c r="G1596" s="105"/>
      <c r="H1596" s="40"/>
      <c r="I1596" s="38"/>
    </row>
    <row r="1597" spans="1:9">
      <c r="A1597" s="8" t="str">
        <f>IF(OR(B1597="",C1597=""),"",IFERROR(MATCH(B1597,'MASTER PRODUK'!$B$5:$B$204,0)*1000+C1597,""))</f>
        <v/>
      </c>
      <c r="B1597" s="38"/>
      <c r="C1597" s="38"/>
      <c r="D1597" s="38"/>
      <c r="E1597" s="38"/>
      <c r="F1597" s="38"/>
      <c r="G1597" s="105"/>
      <c r="H1597" s="40"/>
      <c r="I1597" s="38"/>
    </row>
    <row r="1598" spans="1:9">
      <c r="A1598" s="8" t="str">
        <f>IF(OR(B1598="",C1598=""),"",IFERROR(MATCH(B1598,'MASTER PRODUK'!$B$5:$B$204,0)*1000+C1598,""))</f>
        <v/>
      </c>
      <c r="B1598" s="38"/>
      <c r="C1598" s="38"/>
      <c r="D1598" s="38"/>
      <c r="E1598" s="38"/>
      <c r="F1598" s="38"/>
      <c r="G1598" s="105"/>
      <c r="H1598" s="40"/>
      <c r="I1598" s="38"/>
    </row>
    <row r="1599" spans="1:9">
      <c r="A1599" s="8" t="str">
        <f>IF(OR(B1599="",C1599=""),"",IFERROR(MATCH(B1599,'MASTER PRODUK'!$B$5:$B$204,0)*1000+C1599,""))</f>
        <v/>
      </c>
      <c r="B1599" s="38"/>
      <c r="C1599" s="38"/>
      <c r="D1599" s="38"/>
      <c r="E1599" s="38"/>
      <c r="F1599" s="38"/>
      <c r="G1599" s="105"/>
      <c r="H1599" s="40"/>
      <c r="I1599" s="38"/>
    </row>
    <row r="1600" spans="1:9">
      <c r="A1600" s="8" t="str">
        <f>IF(OR(B1600="",C1600=""),"",IFERROR(MATCH(B1600,'MASTER PRODUK'!$B$5:$B$204,0)*1000+C1600,""))</f>
        <v/>
      </c>
      <c r="B1600" s="38"/>
      <c r="C1600" s="38"/>
      <c r="D1600" s="38"/>
      <c r="E1600" s="38"/>
      <c r="F1600" s="38"/>
      <c r="G1600" s="105"/>
      <c r="H1600" s="40"/>
      <c r="I1600" s="38"/>
    </row>
    <row r="1601" spans="1:9">
      <c r="A1601" s="8" t="str">
        <f>IF(OR(B1601="",C1601=""),"",IFERROR(MATCH(B1601,'MASTER PRODUK'!$B$5:$B$204,0)*1000+C1601,""))</f>
        <v/>
      </c>
      <c r="B1601" s="38"/>
      <c r="C1601" s="38"/>
      <c r="D1601" s="38"/>
      <c r="E1601" s="38"/>
      <c r="F1601" s="38"/>
      <c r="G1601" s="105"/>
      <c r="H1601" s="40"/>
      <c r="I1601" s="38"/>
    </row>
    <row r="1602" spans="1:9">
      <c r="A1602" s="8" t="str">
        <f>IF(OR(B1602="",C1602=""),"",IFERROR(MATCH(B1602,'MASTER PRODUK'!$B$5:$B$204,0)*1000+C1602,""))</f>
        <v/>
      </c>
      <c r="B1602" s="38"/>
      <c r="C1602" s="38"/>
      <c r="D1602" s="38"/>
      <c r="E1602" s="38"/>
      <c r="F1602" s="38"/>
      <c r="G1602" s="105"/>
      <c r="H1602" s="40"/>
      <c r="I1602" s="38"/>
    </row>
    <row r="1603" spans="1:9">
      <c r="A1603" s="8" t="str">
        <f>IF(OR(B1603="",C1603=""),"",IFERROR(MATCH(B1603,'MASTER PRODUK'!$B$5:$B$204,0)*1000+C1603,""))</f>
        <v/>
      </c>
      <c r="B1603" s="38"/>
      <c r="C1603" s="38"/>
      <c r="D1603" s="38"/>
      <c r="E1603" s="38"/>
      <c r="F1603" s="38"/>
      <c r="G1603" s="105"/>
      <c r="H1603" s="40"/>
      <c r="I1603" s="38"/>
    </row>
    <row r="1604" spans="1:9">
      <c r="A1604" s="8" t="str">
        <f>IF(OR(B1604="",C1604=""),"",IFERROR(MATCH(B1604,'MASTER PRODUK'!$B$5:$B$204,0)*1000+C1604,""))</f>
        <v/>
      </c>
      <c r="B1604" s="38"/>
      <c r="C1604" s="38"/>
      <c r="D1604" s="38"/>
      <c r="E1604" s="38"/>
      <c r="F1604" s="38"/>
      <c r="G1604" s="105"/>
      <c r="H1604" s="40"/>
      <c r="I1604" s="38"/>
    </row>
    <row r="1605" spans="1:9">
      <c r="A1605" s="8" t="str">
        <f>IF(OR(B1605="",C1605=""),"",IFERROR(MATCH(B1605,'MASTER PRODUK'!$B$5:$B$204,0)*1000+C1605,""))</f>
        <v/>
      </c>
      <c r="B1605" s="38"/>
      <c r="C1605" s="38"/>
      <c r="D1605" s="38"/>
      <c r="E1605" s="38"/>
      <c r="F1605" s="38"/>
      <c r="G1605" s="105"/>
      <c r="H1605" s="40"/>
      <c r="I1605" s="38"/>
    </row>
    <row r="1606" spans="1:9">
      <c r="A1606" s="8" t="str">
        <f>IF(OR(B1606="",C1606=""),"",IFERROR(MATCH(B1606,'MASTER PRODUK'!$B$5:$B$204,0)*1000+C1606,""))</f>
        <v/>
      </c>
      <c r="B1606" s="38"/>
      <c r="C1606" s="38"/>
      <c r="D1606" s="38"/>
      <c r="E1606" s="38"/>
      <c r="F1606" s="38"/>
      <c r="G1606" s="105"/>
      <c r="H1606" s="40"/>
      <c r="I1606" s="38"/>
    </row>
    <row r="1607" spans="1:9">
      <c r="A1607" s="8" t="str">
        <f>IF(OR(B1607="",C1607=""),"",IFERROR(MATCH(B1607,'MASTER PRODUK'!$B$5:$B$204,0)*1000+C1607,""))</f>
        <v/>
      </c>
      <c r="B1607" s="38"/>
      <c r="C1607" s="38"/>
      <c r="D1607" s="38"/>
      <c r="E1607" s="38"/>
      <c r="F1607" s="38"/>
      <c r="G1607" s="105"/>
      <c r="H1607" s="40"/>
      <c r="I1607" s="38"/>
    </row>
    <row r="1608" spans="1:9">
      <c r="A1608" s="8" t="str">
        <f>IF(OR(B1608="",C1608=""),"",IFERROR(MATCH(B1608,'MASTER PRODUK'!$B$5:$B$204,0)*1000+C1608,""))</f>
        <v/>
      </c>
      <c r="B1608" s="38"/>
      <c r="C1608" s="38"/>
      <c r="D1608" s="38"/>
      <c r="E1608" s="38"/>
      <c r="F1608" s="38"/>
      <c r="G1608" s="105"/>
      <c r="H1608" s="40"/>
      <c r="I1608" s="38"/>
    </row>
    <row r="1609" spans="1:9">
      <c r="A1609" s="8" t="str">
        <f>IF(OR(B1609="",C1609=""),"",IFERROR(MATCH(B1609,'MASTER PRODUK'!$B$5:$B$204,0)*1000+C1609,""))</f>
        <v/>
      </c>
      <c r="B1609" s="38"/>
      <c r="C1609" s="38"/>
      <c r="D1609" s="38"/>
      <c r="E1609" s="38"/>
      <c r="F1609" s="38"/>
      <c r="G1609" s="105"/>
      <c r="H1609" s="40"/>
      <c r="I1609" s="38"/>
    </row>
    <row r="1610" spans="1:9">
      <c r="A1610" s="8" t="str">
        <f>IF(OR(B1610="",C1610=""),"",IFERROR(MATCH(B1610,'MASTER PRODUK'!$B$5:$B$204,0)*1000+C1610,""))</f>
        <v/>
      </c>
      <c r="B1610" s="38"/>
      <c r="C1610" s="38"/>
      <c r="D1610" s="38"/>
      <c r="E1610" s="38"/>
      <c r="F1610" s="38"/>
      <c r="G1610" s="105"/>
      <c r="H1610" s="40"/>
      <c r="I1610" s="38"/>
    </row>
    <row r="1611" spans="1:9">
      <c r="A1611" s="8" t="str">
        <f>IF(OR(B1611="",C1611=""),"",IFERROR(MATCH(B1611,'MASTER PRODUK'!$B$5:$B$204,0)*1000+C1611,""))</f>
        <v/>
      </c>
      <c r="B1611" s="38"/>
      <c r="C1611" s="38"/>
      <c r="D1611" s="38"/>
      <c r="E1611" s="38"/>
      <c r="F1611" s="38"/>
      <c r="G1611" s="105"/>
      <c r="H1611" s="40"/>
      <c r="I1611" s="38"/>
    </row>
    <row r="1612" spans="1:9">
      <c r="A1612" s="8" t="str">
        <f>IF(OR(B1612="",C1612=""),"",IFERROR(MATCH(B1612,'MASTER PRODUK'!$B$5:$B$204,0)*1000+C1612,""))</f>
        <v/>
      </c>
      <c r="B1612" s="38"/>
      <c r="C1612" s="38"/>
      <c r="D1612" s="38"/>
      <c r="E1612" s="38"/>
      <c r="F1612" s="38"/>
      <c r="G1612" s="105"/>
      <c r="H1612" s="40"/>
      <c r="I1612" s="38"/>
    </row>
    <row r="1613" spans="1:9">
      <c r="A1613" s="8" t="str">
        <f>IF(OR(B1613="",C1613=""),"",IFERROR(MATCH(B1613,'MASTER PRODUK'!$B$5:$B$204,0)*1000+C1613,""))</f>
        <v/>
      </c>
      <c r="B1613" s="38"/>
      <c r="C1613" s="38"/>
      <c r="D1613" s="38"/>
      <c r="E1613" s="38"/>
      <c r="F1613" s="38"/>
      <c r="G1613" s="105"/>
      <c r="H1613" s="40"/>
      <c r="I1613" s="38"/>
    </row>
    <row r="1614" spans="1:9">
      <c r="A1614" s="8" t="str">
        <f>IF(OR(B1614="",C1614=""),"",IFERROR(MATCH(B1614,'MASTER PRODUK'!$B$5:$B$204,0)*1000+C1614,""))</f>
        <v/>
      </c>
      <c r="B1614" s="38"/>
      <c r="C1614" s="38"/>
      <c r="D1614" s="38"/>
      <c r="E1614" s="38"/>
      <c r="F1614" s="38"/>
      <c r="G1614" s="105"/>
      <c r="H1614" s="40"/>
      <c r="I1614" s="38"/>
    </row>
    <row r="1615" spans="1:9">
      <c r="A1615" s="8" t="str">
        <f>IF(OR(B1615="",C1615=""),"",IFERROR(MATCH(B1615,'MASTER PRODUK'!$B$5:$B$204,0)*1000+C1615,""))</f>
        <v/>
      </c>
      <c r="B1615" s="38"/>
      <c r="C1615" s="38"/>
      <c r="D1615" s="38"/>
      <c r="E1615" s="38"/>
      <c r="F1615" s="38"/>
      <c r="G1615" s="105"/>
      <c r="H1615" s="40"/>
      <c r="I1615" s="38"/>
    </row>
    <row r="1616" spans="1:9">
      <c r="A1616" s="8" t="str">
        <f>IF(OR(B1616="",C1616=""),"",IFERROR(MATCH(B1616,'MASTER PRODUK'!$B$5:$B$204,0)*1000+C1616,""))</f>
        <v/>
      </c>
      <c r="B1616" s="38"/>
      <c r="C1616" s="38"/>
      <c r="D1616" s="38"/>
      <c r="E1616" s="38"/>
      <c r="F1616" s="38"/>
      <c r="G1616" s="105"/>
      <c r="H1616" s="40"/>
      <c r="I1616" s="38"/>
    </row>
    <row r="1617" spans="1:9">
      <c r="A1617" s="8" t="str">
        <f>IF(OR(B1617="",C1617=""),"",IFERROR(MATCH(B1617,'MASTER PRODUK'!$B$5:$B$204,0)*1000+C1617,""))</f>
        <v/>
      </c>
      <c r="B1617" s="38"/>
      <c r="C1617" s="38"/>
      <c r="D1617" s="38"/>
      <c r="E1617" s="38"/>
      <c r="F1617" s="38"/>
      <c r="G1617" s="105"/>
      <c r="H1617" s="40"/>
      <c r="I1617" s="38"/>
    </row>
    <row r="1618" spans="1:9">
      <c r="A1618" s="8" t="str">
        <f>IF(OR(B1618="",C1618=""),"",IFERROR(MATCH(B1618,'MASTER PRODUK'!$B$5:$B$204,0)*1000+C1618,""))</f>
        <v/>
      </c>
      <c r="B1618" s="38"/>
      <c r="C1618" s="38"/>
      <c r="D1618" s="38"/>
      <c r="E1618" s="38"/>
      <c r="F1618" s="38"/>
      <c r="G1618" s="105"/>
      <c r="H1618" s="40"/>
      <c r="I1618" s="38"/>
    </row>
    <row r="1619" spans="1:9">
      <c r="A1619" s="8" t="str">
        <f>IF(OR(B1619="",C1619=""),"",IFERROR(MATCH(B1619,'MASTER PRODUK'!$B$5:$B$204,0)*1000+C1619,""))</f>
        <v/>
      </c>
      <c r="B1619" s="38"/>
      <c r="C1619" s="38"/>
      <c r="D1619" s="38"/>
      <c r="E1619" s="38"/>
      <c r="F1619" s="38"/>
      <c r="G1619" s="105"/>
      <c r="H1619" s="40"/>
      <c r="I1619" s="38"/>
    </row>
    <row r="1620" spans="1:9">
      <c r="A1620" s="8" t="str">
        <f>IF(OR(B1620="",C1620=""),"",IFERROR(MATCH(B1620,'MASTER PRODUK'!$B$5:$B$204,0)*1000+C1620,""))</f>
        <v/>
      </c>
      <c r="B1620" s="38"/>
      <c r="C1620" s="38"/>
      <c r="D1620" s="38"/>
      <c r="E1620" s="38"/>
      <c r="F1620" s="38"/>
      <c r="G1620" s="105"/>
      <c r="H1620" s="40"/>
      <c r="I1620" s="38"/>
    </row>
    <row r="1621" spans="1:9">
      <c r="A1621" s="8" t="str">
        <f>IF(OR(B1621="",C1621=""),"",IFERROR(MATCH(B1621,'MASTER PRODUK'!$B$5:$B$204,0)*1000+C1621,""))</f>
        <v/>
      </c>
      <c r="B1621" s="38"/>
      <c r="C1621" s="38"/>
      <c r="D1621" s="38"/>
      <c r="E1621" s="38"/>
      <c r="F1621" s="38"/>
      <c r="G1621" s="105"/>
      <c r="H1621" s="40"/>
      <c r="I1621" s="38"/>
    </row>
    <row r="1622" spans="1:9">
      <c r="A1622" s="8" t="str">
        <f>IF(OR(B1622="",C1622=""),"",IFERROR(MATCH(B1622,'MASTER PRODUK'!$B$5:$B$204,0)*1000+C1622,""))</f>
        <v/>
      </c>
      <c r="B1622" s="38"/>
      <c r="C1622" s="38"/>
      <c r="D1622" s="38"/>
      <c r="E1622" s="38"/>
      <c r="F1622" s="38"/>
      <c r="G1622" s="105"/>
      <c r="H1622" s="40"/>
      <c r="I1622" s="38"/>
    </row>
    <row r="1623" spans="1:9">
      <c r="A1623" s="8" t="str">
        <f>IF(OR(B1623="",C1623=""),"",IFERROR(MATCH(B1623,'MASTER PRODUK'!$B$5:$B$204,0)*1000+C1623,""))</f>
        <v/>
      </c>
      <c r="B1623" s="38"/>
      <c r="C1623" s="38"/>
      <c r="D1623" s="38"/>
      <c r="E1623" s="38"/>
      <c r="F1623" s="38"/>
      <c r="G1623" s="105"/>
      <c r="H1623" s="40"/>
      <c r="I1623" s="38"/>
    </row>
    <row r="1624" spans="1:9">
      <c r="A1624" s="8" t="str">
        <f>IF(OR(B1624="",C1624=""),"",IFERROR(MATCH(B1624,'MASTER PRODUK'!$B$5:$B$204,0)*1000+C1624,""))</f>
        <v/>
      </c>
      <c r="B1624" s="38"/>
      <c r="C1624" s="38"/>
      <c r="D1624" s="38"/>
      <c r="E1624" s="38"/>
      <c r="F1624" s="38"/>
      <c r="G1624" s="105"/>
      <c r="H1624" s="40"/>
      <c r="I1624" s="38"/>
    </row>
    <row r="1625" spans="1:9">
      <c r="A1625" s="8" t="str">
        <f>IF(OR(B1625="",C1625=""),"",IFERROR(MATCH(B1625,'MASTER PRODUK'!$B$5:$B$204,0)*1000+C1625,""))</f>
        <v/>
      </c>
      <c r="B1625" s="38"/>
      <c r="C1625" s="38"/>
      <c r="D1625" s="38"/>
      <c r="E1625" s="38"/>
      <c r="F1625" s="38"/>
      <c r="G1625" s="105"/>
      <c r="H1625" s="40"/>
      <c r="I1625" s="38"/>
    </row>
    <row r="1626" spans="1:9">
      <c r="A1626" s="8" t="str">
        <f>IF(OR(B1626="",C1626=""),"",IFERROR(MATCH(B1626,'MASTER PRODUK'!$B$5:$B$204,0)*1000+C1626,""))</f>
        <v/>
      </c>
      <c r="B1626" s="38"/>
      <c r="C1626" s="38"/>
      <c r="D1626" s="38"/>
      <c r="E1626" s="38"/>
      <c r="F1626" s="38"/>
      <c r="G1626" s="105"/>
      <c r="H1626" s="40"/>
      <c r="I1626" s="38"/>
    </row>
    <row r="1627" spans="1:9">
      <c r="A1627" s="8" t="str">
        <f>IF(OR(B1627="",C1627=""),"",IFERROR(MATCH(B1627,'MASTER PRODUK'!$B$5:$B$204,0)*1000+C1627,""))</f>
        <v/>
      </c>
      <c r="B1627" s="38"/>
      <c r="C1627" s="38"/>
      <c r="D1627" s="38"/>
      <c r="E1627" s="38"/>
      <c r="F1627" s="38"/>
      <c r="G1627" s="105"/>
      <c r="H1627" s="40"/>
      <c r="I1627" s="38"/>
    </row>
    <row r="1628" spans="1:9">
      <c r="A1628" s="8" t="str">
        <f>IF(OR(B1628="",C1628=""),"",IFERROR(MATCH(B1628,'MASTER PRODUK'!$B$5:$B$204,0)*1000+C1628,""))</f>
        <v/>
      </c>
      <c r="B1628" s="38"/>
      <c r="C1628" s="38"/>
      <c r="D1628" s="38"/>
      <c r="E1628" s="38"/>
      <c r="F1628" s="38"/>
      <c r="G1628" s="105"/>
      <c r="H1628" s="40"/>
      <c r="I1628" s="38"/>
    </row>
    <row r="1629" spans="1:9">
      <c r="A1629" s="8" t="str">
        <f>IF(OR(B1629="",C1629=""),"",IFERROR(MATCH(B1629,'MASTER PRODUK'!$B$5:$B$204,0)*1000+C1629,""))</f>
        <v/>
      </c>
      <c r="B1629" s="38"/>
      <c r="C1629" s="38"/>
      <c r="D1629" s="38"/>
      <c r="E1629" s="38"/>
      <c r="F1629" s="38"/>
      <c r="G1629" s="105"/>
      <c r="H1629" s="40"/>
      <c r="I1629" s="38"/>
    </row>
    <row r="1630" spans="1:9">
      <c r="A1630" s="8" t="str">
        <f>IF(OR(B1630="",C1630=""),"",IFERROR(MATCH(B1630,'MASTER PRODUK'!$B$5:$B$204,0)*1000+C1630,""))</f>
        <v/>
      </c>
      <c r="B1630" s="38"/>
      <c r="C1630" s="38"/>
      <c r="D1630" s="38"/>
      <c r="E1630" s="38"/>
      <c r="F1630" s="38"/>
      <c r="G1630" s="105"/>
      <c r="H1630" s="40"/>
      <c r="I1630" s="38"/>
    </row>
    <row r="1631" spans="1:9">
      <c r="A1631" s="8" t="str">
        <f>IF(OR(B1631="",C1631=""),"",IFERROR(MATCH(B1631,'MASTER PRODUK'!$B$5:$B$204,0)*1000+C1631,""))</f>
        <v/>
      </c>
      <c r="B1631" s="38"/>
      <c r="C1631" s="38"/>
      <c r="D1631" s="38"/>
      <c r="E1631" s="38"/>
      <c r="F1631" s="38"/>
      <c r="G1631" s="105"/>
      <c r="H1631" s="40"/>
      <c r="I1631" s="38"/>
    </row>
    <row r="1632" spans="1:9">
      <c r="A1632" s="8" t="str">
        <f>IF(OR(B1632="",C1632=""),"",IFERROR(MATCH(B1632,'MASTER PRODUK'!$B$5:$B$204,0)*1000+C1632,""))</f>
        <v/>
      </c>
      <c r="B1632" s="38"/>
      <c r="C1632" s="38"/>
      <c r="D1632" s="38"/>
      <c r="E1632" s="38"/>
      <c r="F1632" s="38"/>
      <c r="G1632" s="105"/>
      <c r="H1632" s="40"/>
      <c r="I1632" s="38"/>
    </row>
    <row r="1633" spans="1:9">
      <c r="A1633" s="8" t="str">
        <f>IF(OR(B1633="",C1633=""),"",IFERROR(MATCH(B1633,'MASTER PRODUK'!$B$5:$B$204,0)*1000+C1633,""))</f>
        <v/>
      </c>
      <c r="B1633" s="38"/>
      <c r="C1633" s="38"/>
      <c r="D1633" s="38"/>
      <c r="E1633" s="38"/>
      <c r="F1633" s="38"/>
      <c r="G1633" s="105"/>
      <c r="H1633" s="40"/>
      <c r="I1633" s="38"/>
    </row>
    <row r="1634" spans="1:9">
      <c r="A1634" s="8" t="str">
        <f>IF(OR(B1634="",C1634=""),"",IFERROR(MATCH(B1634,'MASTER PRODUK'!$B$5:$B$204,0)*1000+C1634,""))</f>
        <v/>
      </c>
      <c r="B1634" s="38"/>
      <c r="C1634" s="38"/>
      <c r="D1634" s="38"/>
      <c r="E1634" s="38"/>
      <c r="F1634" s="38"/>
      <c r="G1634" s="105"/>
      <c r="H1634" s="40"/>
      <c r="I1634" s="38"/>
    </row>
    <row r="1635" spans="1:9">
      <c r="A1635" s="8" t="str">
        <f>IF(OR(B1635="",C1635=""),"",IFERROR(MATCH(B1635,'MASTER PRODUK'!$B$5:$B$204,0)*1000+C1635,""))</f>
        <v/>
      </c>
      <c r="B1635" s="38"/>
      <c r="C1635" s="38"/>
      <c r="D1635" s="38"/>
      <c r="E1635" s="38"/>
      <c r="F1635" s="38"/>
      <c r="G1635" s="105"/>
      <c r="H1635" s="40"/>
      <c r="I1635" s="38"/>
    </row>
    <row r="1636" spans="1:9">
      <c r="A1636" s="8" t="str">
        <f>IF(OR(B1636="",C1636=""),"",IFERROR(MATCH(B1636,'MASTER PRODUK'!$B$5:$B$204,0)*1000+C1636,""))</f>
        <v/>
      </c>
      <c r="B1636" s="38"/>
      <c r="C1636" s="38"/>
      <c r="D1636" s="38"/>
      <c r="E1636" s="38"/>
      <c r="F1636" s="38"/>
      <c r="G1636" s="105"/>
      <c r="H1636" s="40"/>
      <c r="I1636" s="38"/>
    </row>
    <row r="1637" spans="1:9">
      <c r="A1637" s="8" t="str">
        <f>IF(OR(B1637="",C1637=""),"",IFERROR(MATCH(B1637,'MASTER PRODUK'!$B$5:$B$204,0)*1000+C1637,""))</f>
        <v/>
      </c>
      <c r="B1637" s="38"/>
      <c r="C1637" s="38"/>
      <c r="D1637" s="38"/>
      <c r="E1637" s="38"/>
      <c r="F1637" s="38"/>
      <c r="G1637" s="105"/>
      <c r="H1637" s="40"/>
      <c r="I1637" s="38"/>
    </row>
    <row r="1638" spans="1:9">
      <c r="A1638" s="8" t="str">
        <f>IF(OR(B1638="",C1638=""),"",IFERROR(MATCH(B1638,'MASTER PRODUK'!$B$5:$B$204,0)*1000+C1638,""))</f>
        <v/>
      </c>
      <c r="B1638" s="38"/>
      <c r="C1638" s="38"/>
      <c r="D1638" s="38"/>
      <c r="E1638" s="38"/>
      <c r="F1638" s="38"/>
      <c r="G1638" s="105"/>
      <c r="H1638" s="40"/>
      <c r="I1638" s="38"/>
    </row>
    <row r="1639" spans="1:9">
      <c r="A1639" s="8" t="str">
        <f>IF(OR(B1639="",C1639=""),"",IFERROR(MATCH(B1639,'MASTER PRODUK'!$B$5:$B$204,0)*1000+C1639,""))</f>
        <v/>
      </c>
      <c r="B1639" s="38"/>
      <c r="C1639" s="38"/>
      <c r="D1639" s="38"/>
      <c r="E1639" s="38"/>
      <c r="F1639" s="38"/>
      <c r="G1639" s="105"/>
      <c r="H1639" s="40"/>
      <c r="I1639" s="38"/>
    </row>
    <row r="1640" spans="1:9">
      <c r="A1640" s="8" t="str">
        <f>IF(OR(B1640="",C1640=""),"",IFERROR(MATCH(B1640,'MASTER PRODUK'!$B$5:$B$204,0)*1000+C1640,""))</f>
        <v/>
      </c>
      <c r="B1640" s="38"/>
      <c r="C1640" s="38"/>
      <c r="D1640" s="38"/>
      <c r="E1640" s="38"/>
      <c r="F1640" s="38"/>
      <c r="G1640" s="105"/>
      <c r="H1640" s="40"/>
      <c r="I1640" s="38"/>
    </row>
    <row r="1641" spans="1:9">
      <c r="A1641" s="8" t="str">
        <f>IF(OR(B1641="",C1641=""),"",IFERROR(MATCH(B1641,'MASTER PRODUK'!$B$5:$B$204,0)*1000+C1641,""))</f>
        <v/>
      </c>
      <c r="B1641" s="38"/>
      <c r="C1641" s="38"/>
      <c r="D1641" s="38"/>
      <c r="E1641" s="38"/>
      <c r="F1641" s="38"/>
      <c r="G1641" s="105"/>
      <c r="H1641" s="40"/>
      <c r="I1641" s="38"/>
    </row>
    <row r="1642" spans="1:9">
      <c r="A1642" s="8" t="str">
        <f>IF(OR(B1642="",C1642=""),"",IFERROR(MATCH(B1642,'MASTER PRODUK'!$B$5:$B$204,0)*1000+C1642,""))</f>
        <v/>
      </c>
      <c r="B1642" s="38"/>
      <c r="C1642" s="38"/>
      <c r="D1642" s="38"/>
      <c r="E1642" s="38"/>
      <c r="F1642" s="38"/>
      <c r="G1642" s="105"/>
      <c r="H1642" s="40"/>
      <c r="I1642" s="38"/>
    </row>
    <row r="1643" spans="1:9">
      <c r="A1643" s="8" t="str">
        <f>IF(OR(B1643="",C1643=""),"",IFERROR(MATCH(B1643,'MASTER PRODUK'!$B$5:$B$204,0)*1000+C1643,""))</f>
        <v/>
      </c>
      <c r="B1643" s="38"/>
      <c r="C1643" s="38"/>
      <c r="D1643" s="38"/>
      <c r="E1643" s="38"/>
      <c r="F1643" s="38"/>
      <c r="G1643" s="105"/>
      <c r="H1643" s="40"/>
      <c r="I1643" s="38"/>
    </row>
    <row r="1644" spans="1:9">
      <c r="A1644" s="8" t="str">
        <f>IF(OR(B1644="",C1644=""),"",IFERROR(MATCH(B1644,'MASTER PRODUK'!$B$5:$B$204,0)*1000+C1644,""))</f>
        <v/>
      </c>
      <c r="B1644" s="38"/>
      <c r="C1644" s="38"/>
      <c r="D1644" s="38"/>
      <c r="E1644" s="38"/>
      <c r="F1644" s="38"/>
      <c r="G1644" s="105"/>
      <c r="H1644" s="40"/>
      <c r="I1644" s="38"/>
    </row>
    <row r="1645" spans="1:9">
      <c r="A1645" s="8" t="str">
        <f>IF(OR(B1645="",C1645=""),"",IFERROR(MATCH(B1645,'MASTER PRODUK'!$B$5:$B$204,0)*1000+C1645,""))</f>
        <v/>
      </c>
      <c r="B1645" s="38"/>
      <c r="C1645" s="38"/>
      <c r="D1645" s="38"/>
      <c r="E1645" s="38"/>
      <c r="F1645" s="38"/>
      <c r="G1645" s="105"/>
      <c r="H1645" s="40"/>
      <c r="I1645" s="38"/>
    </row>
    <row r="1646" spans="1:9">
      <c r="A1646" s="8" t="str">
        <f>IF(OR(B1646="",C1646=""),"",IFERROR(MATCH(B1646,'MASTER PRODUK'!$B$5:$B$204,0)*1000+C1646,""))</f>
        <v/>
      </c>
      <c r="B1646" s="38"/>
      <c r="C1646" s="38"/>
      <c r="D1646" s="38"/>
      <c r="E1646" s="38"/>
      <c r="F1646" s="38"/>
      <c r="G1646" s="105"/>
      <c r="H1646" s="40"/>
      <c r="I1646" s="38"/>
    </row>
    <row r="1647" spans="1:9">
      <c r="A1647" s="8" t="str">
        <f>IF(OR(B1647="",C1647=""),"",IFERROR(MATCH(B1647,'MASTER PRODUK'!$B$5:$B$204,0)*1000+C1647,""))</f>
        <v/>
      </c>
      <c r="B1647" s="38"/>
      <c r="C1647" s="38"/>
      <c r="D1647" s="38"/>
      <c r="E1647" s="38"/>
      <c r="F1647" s="38"/>
      <c r="G1647" s="105"/>
      <c r="H1647" s="40"/>
      <c r="I1647" s="38"/>
    </row>
    <row r="1648" spans="1:9">
      <c r="A1648" s="8" t="str">
        <f>IF(OR(B1648="",C1648=""),"",IFERROR(MATCH(B1648,'MASTER PRODUK'!$B$5:$B$204,0)*1000+C1648,""))</f>
        <v/>
      </c>
      <c r="B1648" s="38"/>
      <c r="C1648" s="38"/>
      <c r="D1648" s="38"/>
      <c r="E1648" s="38"/>
      <c r="F1648" s="38"/>
      <c r="G1648" s="105"/>
      <c r="H1648" s="40"/>
      <c r="I1648" s="38"/>
    </row>
    <row r="1649" spans="1:9">
      <c r="A1649" s="8" t="str">
        <f>IF(OR(B1649="",C1649=""),"",IFERROR(MATCH(B1649,'MASTER PRODUK'!$B$5:$B$204,0)*1000+C1649,""))</f>
        <v/>
      </c>
      <c r="B1649" s="38"/>
      <c r="C1649" s="38"/>
      <c r="D1649" s="38"/>
      <c r="E1649" s="38"/>
      <c r="F1649" s="38"/>
      <c r="G1649" s="105"/>
      <c r="H1649" s="40"/>
      <c r="I1649" s="38"/>
    </row>
    <row r="1650" spans="1:9">
      <c r="A1650" s="8" t="str">
        <f>IF(OR(B1650="",C1650=""),"",IFERROR(MATCH(B1650,'MASTER PRODUK'!$B$5:$B$204,0)*1000+C1650,""))</f>
        <v/>
      </c>
      <c r="B1650" s="38"/>
      <c r="C1650" s="38"/>
      <c r="D1650" s="38"/>
      <c r="E1650" s="38"/>
      <c r="F1650" s="38"/>
      <c r="G1650" s="105"/>
      <c r="H1650" s="40"/>
      <c r="I1650" s="38"/>
    </row>
    <row r="1651" spans="1:9">
      <c r="A1651" s="8" t="str">
        <f>IF(OR(B1651="",C1651=""),"",IFERROR(MATCH(B1651,'MASTER PRODUK'!$B$5:$B$204,0)*1000+C1651,""))</f>
        <v/>
      </c>
      <c r="B1651" s="38"/>
      <c r="C1651" s="38"/>
      <c r="D1651" s="38"/>
      <c r="E1651" s="38"/>
      <c r="F1651" s="38"/>
      <c r="G1651" s="105"/>
      <c r="H1651" s="40"/>
      <c r="I1651" s="38"/>
    </row>
    <row r="1652" spans="1:9">
      <c r="A1652" s="8" t="str">
        <f>IF(OR(B1652="",C1652=""),"",IFERROR(MATCH(B1652,'MASTER PRODUK'!$B$5:$B$204,0)*1000+C1652,""))</f>
        <v/>
      </c>
      <c r="B1652" s="38"/>
      <c r="C1652" s="38"/>
      <c r="D1652" s="38"/>
      <c r="E1652" s="38"/>
      <c r="F1652" s="38"/>
      <c r="G1652" s="105"/>
      <c r="H1652" s="40"/>
      <c r="I1652" s="38"/>
    </row>
    <row r="1653" spans="1:9">
      <c r="A1653" s="8" t="str">
        <f>IF(OR(B1653="",C1653=""),"",IFERROR(MATCH(B1653,'MASTER PRODUK'!$B$5:$B$204,0)*1000+C1653,""))</f>
        <v/>
      </c>
      <c r="B1653" s="38"/>
      <c r="C1653" s="38"/>
      <c r="D1653" s="38"/>
      <c r="E1653" s="38"/>
      <c r="F1653" s="38"/>
      <c r="G1653" s="105"/>
      <c r="H1653" s="40"/>
      <c r="I1653" s="38"/>
    </row>
    <row r="1654" spans="1:9">
      <c r="A1654" s="8" t="str">
        <f>IF(OR(B1654="",C1654=""),"",IFERROR(MATCH(B1654,'MASTER PRODUK'!$B$5:$B$204,0)*1000+C1654,""))</f>
        <v/>
      </c>
      <c r="B1654" s="38"/>
      <c r="C1654" s="38"/>
      <c r="D1654" s="38"/>
      <c r="E1654" s="38"/>
      <c r="F1654" s="38"/>
      <c r="G1654" s="105"/>
      <c r="H1654" s="40"/>
      <c r="I1654" s="38"/>
    </row>
    <row r="1655" spans="1:9">
      <c r="A1655" s="8" t="str">
        <f>IF(OR(B1655="",C1655=""),"",IFERROR(MATCH(B1655,'MASTER PRODUK'!$B$5:$B$204,0)*1000+C1655,""))</f>
        <v/>
      </c>
      <c r="B1655" s="38"/>
      <c r="C1655" s="38"/>
      <c r="D1655" s="38"/>
      <c r="E1655" s="38"/>
      <c r="F1655" s="38"/>
      <c r="G1655" s="105"/>
      <c r="H1655" s="40"/>
      <c r="I1655" s="38"/>
    </row>
    <row r="1656" spans="1:9">
      <c r="A1656" s="8" t="str">
        <f>IF(OR(B1656="",C1656=""),"",IFERROR(MATCH(B1656,'MASTER PRODUK'!$B$5:$B$204,0)*1000+C1656,""))</f>
        <v/>
      </c>
      <c r="B1656" s="38"/>
      <c r="C1656" s="38"/>
      <c r="D1656" s="38"/>
      <c r="E1656" s="38"/>
      <c r="F1656" s="38"/>
      <c r="G1656" s="105"/>
      <c r="H1656" s="40"/>
      <c r="I1656" s="38"/>
    </row>
    <row r="1657" spans="1:9">
      <c r="A1657" s="8" t="str">
        <f>IF(OR(B1657="",C1657=""),"",IFERROR(MATCH(B1657,'MASTER PRODUK'!$B$5:$B$204,0)*1000+C1657,""))</f>
        <v/>
      </c>
      <c r="B1657" s="38"/>
      <c r="C1657" s="38"/>
      <c r="D1657" s="38"/>
      <c r="E1657" s="38"/>
      <c r="F1657" s="38"/>
      <c r="G1657" s="105"/>
      <c r="H1657" s="40"/>
      <c r="I1657" s="38"/>
    </row>
    <row r="1658" spans="1:9">
      <c r="A1658" s="8" t="str">
        <f>IF(OR(B1658="",C1658=""),"",IFERROR(MATCH(B1658,'MASTER PRODUK'!$B$5:$B$204,0)*1000+C1658,""))</f>
        <v/>
      </c>
      <c r="B1658" s="38"/>
      <c r="C1658" s="38"/>
      <c r="D1658" s="38"/>
      <c r="E1658" s="38"/>
      <c r="F1658" s="38"/>
      <c r="G1658" s="105"/>
      <c r="H1658" s="40"/>
      <c r="I1658" s="38"/>
    </row>
    <row r="1659" spans="1:9">
      <c r="A1659" s="8" t="str">
        <f>IF(OR(B1659="",C1659=""),"",IFERROR(MATCH(B1659,'MASTER PRODUK'!$B$5:$B$204,0)*1000+C1659,""))</f>
        <v/>
      </c>
      <c r="B1659" s="38"/>
      <c r="C1659" s="38"/>
      <c r="D1659" s="38"/>
      <c r="E1659" s="38"/>
      <c r="F1659" s="38"/>
      <c r="G1659" s="105"/>
      <c r="H1659" s="40"/>
      <c r="I1659" s="38"/>
    </row>
    <row r="1660" spans="1:9">
      <c r="A1660" s="8" t="str">
        <f>IF(OR(B1660="",C1660=""),"",IFERROR(MATCH(B1660,'MASTER PRODUK'!$B$5:$B$204,0)*1000+C1660,""))</f>
        <v/>
      </c>
      <c r="B1660" s="38"/>
      <c r="C1660" s="38"/>
      <c r="D1660" s="38"/>
      <c r="E1660" s="38"/>
      <c r="F1660" s="38"/>
      <c r="G1660" s="105"/>
      <c r="H1660" s="40"/>
      <c r="I1660" s="38"/>
    </row>
    <row r="1661" spans="1:9">
      <c r="A1661" s="8" t="str">
        <f>IF(OR(B1661="",C1661=""),"",IFERROR(MATCH(B1661,'MASTER PRODUK'!$B$5:$B$204,0)*1000+C1661,""))</f>
        <v/>
      </c>
      <c r="B1661" s="38"/>
      <c r="C1661" s="38"/>
      <c r="D1661" s="38"/>
      <c r="E1661" s="38"/>
      <c r="F1661" s="38"/>
      <c r="G1661" s="105"/>
      <c r="H1661" s="40"/>
      <c r="I1661" s="38"/>
    </row>
    <row r="1662" spans="1:9">
      <c r="A1662" s="8" t="str">
        <f>IF(OR(B1662="",C1662=""),"",IFERROR(MATCH(B1662,'MASTER PRODUK'!$B$5:$B$204,0)*1000+C1662,""))</f>
        <v/>
      </c>
      <c r="B1662" s="38"/>
      <c r="C1662" s="38"/>
      <c r="D1662" s="38"/>
      <c r="E1662" s="38"/>
      <c r="F1662" s="38"/>
      <c r="G1662" s="105"/>
      <c r="H1662" s="40"/>
      <c r="I1662" s="38"/>
    </row>
    <row r="1663" spans="1:9">
      <c r="A1663" s="8" t="str">
        <f>IF(OR(B1663="",C1663=""),"",IFERROR(MATCH(B1663,'MASTER PRODUK'!$B$5:$B$204,0)*1000+C1663,""))</f>
        <v/>
      </c>
      <c r="B1663" s="38"/>
      <c r="C1663" s="38"/>
      <c r="D1663" s="38"/>
      <c r="E1663" s="38"/>
      <c r="F1663" s="38"/>
      <c r="G1663" s="105"/>
      <c r="H1663" s="40"/>
      <c r="I1663" s="38"/>
    </row>
    <row r="1664" spans="1:9">
      <c r="A1664" s="8" t="str">
        <f>IF(OR(B1664="",C1664=""),"",IFERROR(MATCH(B1664,'MASTER PRODUK'!$B$5:$B$204,0)*1000+C1664,""))</f>
        <v/>
      </c>
      <c r="B1664" s="38"/>
      <c r="C1664" s="38"/>
      <c r="D1664" s="38"/>
      <c r="E1664" s="38"/>
      <c r="F1664" s="38"/>
      <c r="G1664" s="105"/>
      <c r="H1664" s="40"/>
      <c r="I1664" s="38"/>
    </row>
    <row r="1665" spans="1:9">
      <c r="A1665" s="8" t="str">
        <f>IF(OR(B1665="",C1665=""),"",IFERROR(MATCH(B1665,'MASTER PRODUK'!$B$5:$B$204,0)*1000+C1665,""))</f>
        <v/>
      </c>
      <c r="B1665" s="38"/>
      <c r="C1665" s="38"/>
      <c r="D1665" s="38"/>
      <c r="E1665" s="38"/>
      <c r="F1665" s="38"/>
      <c r="G1665" s="105"/>
      <c r="H1665" s="40"/>
      <c r="I1665" s="38"/>
    </row>
    <row r="1666" spans="1:9">
      <c r="A1666" s="8" t="str">
        <f>IF(OR(B1666="",C1666=""),"",IFERROR(MATCH(B1666,'MASTER PRODUK'!$B$5:$B$204,0)*1000+C1666,""))</f>
        <v/>
      </c>
      <c r="B1666" s="38"/>
      <c r="C1666" s="38"/>
      <c r="D1666" s="38"/>
      <c r="E1666" s="38"/>
      <c r="F1666" s="38"/>
      <c r="G1666" s="105"/>
      <c r="H1666" s="40"/>
      <c r="I1666" s="38"/>
    </row>
    <row r="1667" spans="1:9">
      <c r="A1667" s="8" t="str">
        <f>IF(OR(B1667="",C1667=""),"",IFERROR(MATCH(B1667,'MASTER PRODUK'!$B$5:$B$204,0)*1000+C1667,""))</f>
        <v/>
      </c>
      <c r="B1667" s="38"/>
      <c r="C1667" s="38"/>
      <c r="D1667" s="38"/>
      <c r="E1667" s="38"/>
      <c r="F1667" s="38"/>
      <c r="G1667" s="105"/>
      <c r="H1667" s="40"/>
      <c r="I1667" s="38"/>
    </row>
    <row r="1668" spans="1:9">
      <c r="A1668" s="8" t="str">
        <f>IF(OR(B1668="",C1668=""),"",IFERROR(MATCH(B1668,'MASTER PRODUK'!$B$5:$B$204,0)*1000+C1668,""))</f>
        <v/>
      </c>
      <c r="B1668" s="38"/>
      <c r="C1668" s="38"/>
      <c r="D1668" s="38"/>
      <c r="E1668" s="38"/>
      <c r="F1668" s="38"/>
      <c r="G1668" s="105"/>
      <c r="H1668" s="40"/>
      <c r="I1668" s="38"/>
    </row>
    <row r="1669" spans="1:9">
      <c r="A1669" s="8" t="str">
        <f>IF(OR(B1669="",C1669=""),"",IFERROR(MATCH(B1669,'MASTER PRODUK'!$B$5:$B$204,0)*1000+C1669,""))</f>
        <v/>
      </c>
      <c r="B1669" s="38"/>
      <c r="C1669" s="38"/>
      <c r="D1669" s="38"/>
      <c r="E1669" s="38"/>
      <c r="F1669" s="38"/>
      <c r="G1669" s="105"/>
      <c r="H1669" s="40"/>
      <c r="I1669" s="38"/>
    </row>
    <row r="1670" spans="1:9">
      <c r="A1670" s="8" t="str">
        <f>IF(OR(B1670="",C1670=""),"",IFERROR(MATCH(B1670,'MASTER PRODUK'!$B$5:$B$204,0)*1000+C1670,""))</f>
        <v/>
      </c>
      <c r="B1670" s="38"/>
      <c r="C1670" s="38"/>
      <c r="D1670" s="38"/>
      <c r="E1670" s="38"/>
      <c r="F1670" s="38"/>
      <c r="G1670" s="105"/>
      <c r="H1670" s="40"/>
      <c r="I1670" s="38"/>
    </row>
    <row r="1671" spans="1:9">
      <c r="A1671" s="8" t="str">
        <f>IF(OR(B1671="",C1671=""),"",IFERROR(MATCH(B1671,'MASTER PRODUK'!$B$5:$B$204,0)*1000+C1671,""))</f>
        <v/>
      </c>
      <c r="B1671" s="38"/>
      <c r="C1671" s="38"/>
      <c r="D1671" s="38"/>
      <c r="E1671" s="38"/>
      <c r="F1671" s="38"/>
      <c r="G1671" s="105"/>
      <c r="H1671" s="40"/>
      <c r="I1671" s="38"/>
    </row>
    <row r="1672" spans="1:9">
      <c r="A1672" s="8" t="str">
        <f>IF(OR(B1672="",C1672=""),"",IFERROR(MATCH(B1672,'MASTER PRODUK'!$B$5:$B$204,0)*1000+C1672,""))</f>
        <v/>
      </c>
      <c r="B1672" s="38"/>
      <c r="C1672" s="38"/>
      <c r="D1672" s="38"/>
      <c r="E1672" s="38"/>
      <c r="F1672" s="38"/>
      <c r="G1672" s="105"/>
      <c r="H1672" s="40"/>
      <c r="I1672" s="38"/>
    </row>
    <row r="1673" spans="1:9">
      <c r="A1673" s="8" t="str">
        <f>IF(OR(B1673="",C1673=""),"",IFERROR(MATCH(B1673,'MASTER PRODUK'!$B$5:$B$204,0)*1000+C1673,""))</f>
        <v/>
      </c>
      <c r="B1673" s="38"/>
      <c r="C1673" s="38"/>
      <c r="D1673" s="38"/>
      <c r="E1673" s="38"/>
      <c r="F1673" s="38"/>
      <c r="G1673" s="105"/>
      <c r="H1673" s="40"/>
      <c r="I1673" s="38"/>
    </row>
    <row r="1674" spans="1:9">
      <c r="A1674" s="8" t="str">
        <f>IF(OR(B1674="",C1674=""),"",IFERROR(MATCH(B1674,'MASTER PRODUK'!$B$5:$B$204,0)*1000+C1674,""))</f>
        <v/>
      </c>
      <c r="B1674" s="38"/>
      <c r="C1674" s="38"/>
      <c r="D1674" s="38"/>
      <c r="E1674" s="38"/>
      <c r="F1674" s="38"/>
      <c r="G1674" s="105"/>
      <c r="H1674" s="40"/>
      <c r="I1674" s="38"/>
    </row>
    <row r="1675" spans="1:9">
      <c r="A1675" s="8" t="str">
        <f>IF(OR(B1675="",C1675=""),"",IFERROR(MATCH(B1675,'MASTER PRODUK'!$B$5:$B$204,0)*1000+C1675,""))</f>
        <v/>
      </c>
      <c r="B1675" s="38"/>
      <c r="C1675" s="38"/>
      <c r="D1675" s="38"/>
      <c r="E1675" s="38"/>
      <c r="F1675" s="38"/>
      <c r="G1675" s="105"/>
      <c r="H1675" s="40"/>
      <c r="I1675" s="38"/>
    </row>
    <row r="1676" spans="1:9">
      <c r="A1676" s="8" t="str">
        <f>IF(OR(B1676="",C1676=""),"",IFERROR(MATCH(B1676,'MASTER PRODUK'!$B$5:$B$204,0)*1000+C1676,""))</f>
        <v/>
      </c>
      <c r="B1676" s="38"/>
      <c r="C1676" s="38"/>
      <c r="D1676" s="38"/>
      <c r="E1676" s="38"/>
      <c r="F1676" s="38"/>
      <c r="G1676" s="105"/>
      <c r="H1676" s="40"/>
      <c r="I1676" s="38"/>
    </row>
    <row r="1677" spans="1:9">
      <c r="A1677" s="8" t="str">
        <f>IF(OR(B1677="",C1677=""),"",IFERROR(MATCH(B1677,'MASTER PRODUK'!$B$5:$B$204,0)*1000+C1677,""))</f>
        <v/>
      </c>
      <c r="B1677" s="38"/>
      <c r="C1677" s="38"/>
      <c r="D1677" s="38"/>
      <c r="E1677" s="38"/>
      <c r="F1677" s="38"/>
      <c r="G1677" s="105"/>
      <c r="H1677" s="40"/>
      <c r="I1677" s="38"/>
    </row>
    <row r="1678" spans="1:9">
      <c r="A1678" s="8" t="str">
        <f>IF(OR(B1678="",C1678=""),"",IFERROR(MATCH(B1678,'MASTER PRODUK'!$B$5:$B$204,0)*1000+C1678,""))</f>
        <v/>
      </c>
      <c r="B1678" s="38"/>
      <c r="C1678" s="38"/>
      <c r="D1678" s="38"/>
      <c r="E1678" s="38"/>
      <c r="F1678" s="38"/>
      <c r="G1678" s="105"/>
      <c r="H1678" s="40"/>
      <c r="I1678" s="38"/>
    </row>
    <row r="1679" spans="1:9">
      <c r="A1679" s="8" t="str">
        <f>IF(OR(B1679="",C1679=""),"",IFERROR(MATCH(B1679,'MASTER PRODUK'!$B$5:$B$204,0)*1000+C1679,""))</f>
        <v/>
      </c>
      <c r="B1679" s="38"/>
      <c r="C1679" s="38"/>
      <c r="D1679" s="38"/>
      <c r="E1679" s="38"/>
      <c r="F1679" s="38"/>
      <c r="G1679" s="105"/>
      <c r="H1679" s="40"/>
      <c r="I1679" s="38"/>
    </row>
    <row r="1680" spans="1:9">
      <c r="A1680" s="8" t="str">
        <f>IF(OR(B1680="",C1680=""),"",IFERROR(MATCH(B1680,'MASTER PRODUK'!$B$5:$B$204,0)*1000+C1680,""))</f>
        <v/>
      </c>
      <c r="B1680" s="38"/>
      <c r="C1680" s="38"/>
      <c r="D1680" s="38"/>
      <c r="E1680" s="38"/>
      <c r="F1680" s="38"/>
      <c r="G1680" s="105"/>
      <c r="H1680" s="40"/>
      <c r="I1680" s="38"/>
    </row>
    <row r="1681" spans="1:9">
      <c r="A1681" s="8" t="str">
        <f>IF(OR(B1681="",C1681=""),"",IFERROR(MATCH(B1681,'MASTER PRODUK'!$B$5:$B$204,0)*1000+C1681,""))</f>
        <v/>
      </c>
      <c r="B1681" s="38"/>
      <c r="C1681" s="38"/>
      <c r="D1681" s="38"/>
      <c r="E1681" s="38"/>
      <c r="F1681" s="38"/>
      <c r="G1681" s="105"/>
      <c r="H1681" s="40"/>
      <c r="I1681" s="38"/>
    </row>
    <row r="1682" spans="1:9">
      <c r="A1682" s="8" t="str">
        <f>IF(OR(B1682="",C1682=""),"",IFERROR(MATCH(B1682,'MASTER PRODUK'!$B$5:$B$204,0)*1000+C1682,""))</f>
        <v/>
      </c>
      <c r="B1682" s="38"/>
      <c r="C1682" s="38"/>
      <c r="D1682" s="38"/>
      <c r="E1682" s="38"/>
      <c r="F1682" s="38"/>
      <c r="G1682" s="105"/>
      <c r="H1682" s="40"/>
      <c r="I1682" s="38"/>
    </row>
    <row r="1683" spans="1:9">
      <c r="A1683" s="8" t="str">
        <f>IF(OR(B1683="",C1683=""),"",IFERROR(MATCH(B1683,'MASTER PRODUK'!$B$5:$B$204,0)*1000+C1683,""))</f>
        <v/>
      </c>
      <c r="B1683" s="38"/>
      <c r="C1683" s="38"/>
      <c r="D1683" s="38"/>
      <c r="E1683" s="38"/>
      <c r="F1683" s="38"/>
      <c r="G1683" s="105"/>
      <c r="H1683" s="40"/>
      <c r="I1683" s="38"/>
    </row>
    <row r="1684" spans="1:9">
      <c r="A1684" s="8" t="str">
        <f>IF(OR(B1684="",C1684=""),"",IFERROR(MATCH(B1684,'MASTER PRODUK'!$B$5:$B$204,0)*1000+C1684,""))</f>
        <v/>
      </c>
      <c r="B1684" s="38"/>
      <c r="C1684" s="38"/>
      <c r="D1684" s="38"/>
      <c r="E1684" s="38"/>
      <c r="F1684" s="38"/>
      <c r="G1684" s="105"/>
      <c r="H1684" s="40"/>
      <c r="I1684" s="38"/>
    </row>
    <row r="1685" spans="1:9">
      <c r="A1685" s="8" t="str">
        <f>IF(OR(B1685="",C1685=""),"",IFERROR(MATCH(B1685,'MASTER PRODUK'!$B$5:$B$204,0)*1000+C1685,""))</f>
        <v/>
      </c>
      <c r="B1685" s="38"/>
      <c r="C1685" s="38"/>
      <c r="D1685" s="38"/>
      <c r="E1685" s="38"/>
      <c r="F1685" s="38"/>
      <c r="G1685" s="105"/>
      <c r="H1685" s="40"/>
      <c r="I1685" s="38"/>
    </row>
    <row r="1686" spans="1:9">
      <c r="A1686" s="8" t="str">
        <f>IF(OR(B1686="",C1686=""),"",IFERROR(MATCH(B1686,'MASTER PRODUK'!$B$5:$B$204,0)*1000+C1686,""))</f>
        <v/>
      </c>
      <c r="B1686" s="38"/>
      <c r="C1686" s="38"/>
      <c r="D1686" s="38"/>
      <c r="E1686" s="38"/>
      <c r="F1686" s="38"/>
      <c r="G1686" s="105"/>
      <c r="H1686" s="40"/>
      <c r="I1686" s="38"/>
    </row>
    <row r="1687" spans="1:9">
      <c r="A1687" s="8" t="str">
        <f>IF(OR(B1687="",C1687=""),"",IFERROR(MATCH(B1687,'MASTER PRODUK'!$B$5:$B$204,0)*1000+C1687,""))</f>
        <v/>
      </c>
      <c r="B1687" s="38"/>
      <c r="C1687" s="38"/>
      <c r="D1687" s="38"/>
      <c r="E1687" s="38"/>
      <c r="F1687" s="38"/>
      <c r="G1687" s="105"/>
      <c r="H1687" s="40"/>
      <c r="I1687" s="38"/>
    </row>
    <row r="1688" spans="1:9">
      <c r="A1688" s="8" t="str">
        <f>IF(OR(B1688="",C1688=""),"",IFERROR(MATCH(B1688,'MASTER PRODUK'!$B$5:$B$204,0)*1000+C1688,""))</f>
        <v/>
      </c>
      <c r="B1688" s="38"/>
      <c r="C1688" s="38"/>
      <c r="D1688" s="38"/>
      <c r="E1688" s="38"/>
      <c r="F1688" s="38"/>
      <c r="G1688" s="105"/>
      <c r="H1688" s="40"/>
      <c r="I1688" s="38"/>
    </row>
    <row r="1689" spans="1:9">
      <c r="A1689" s="8" t="str">
        <f>IF(OR(B1689="",C1689=""),"",IFERROR(MATCH(B1689,'MASTER PRODUK'!$B$5:$B$204,0)*1000+C1689,""))</f>
        <v/>
      </c>
      <c r="B1689" s="38"/>
      <c r="C1689" s="38"/>
      <c r="D1689" s="38"/>
      <c r="E1689" s="38"/>
      <c r="F1689" s="38"/>
      <c r="G1689" s="105"/>
      <c r="H1689" s="40"/>
      <c r="I1689" s="38"/>
    </row>
    <row r="1690" spans="1:9">
      <c r="A1690" s="8" t="str">
        <f>IF(OR(B1690="",C1690=""),"",IFERROR(MATCH(B1690,'MASTER PRODUK'!$B$5:$B$204,0)*1000+C1690,""))</f>
        <v/>
      </c>
      <c r="B1690" s="38"/>
      <c r="C1690" s="38"/>
      <c r="D1690" s="38"/>
      <c r="E1690" s="38"/>
      <c r="F1690" s="38"/>
      <c r="G1690" s="105"/>
      <c r="H1690" s="40"/>
      <c r="I1690" s="38"/>
    </row>
    <row r="1691" spans="1:9">
      <c r="A1691" s="8" t="str">
        <f>IF(OR(B1691="",C1691=""),"",IFERROR(MATCH(B1691,'MASTER PRODUK'!$B$5:$B$204,0)*1000+C1691,""))</f>
        <v/>
      </c>
      <c r="B1691" s="38"/>
      <c r="C1691" s="38"/>
      <c r="D1691" s="38"/>
      <c r="E1691" s="38"/>
      <c r="F1691" s="38"/>
      <c r="G1691" s="105"/>
      <c r="H1691" s="40"/>
      <c r="I1691" s="38"/>
    </row>
    <row r="1692" spans="1:9">
      <c r="A1692" s="8" t="str">
        <f>IF(OR(B1692="",C1692=""),"",IFERROR(MATCH(B1692,'MASTER PRODUK'!$B$5:$B$204,0)*1000+C1692,""))</f>
        <v/>
      </c>
      <c r="B1692" s="38"/>
      <c r="C1692" s="38"/>
      <c r="D1692" s="38"/>
      <c r="E1692" s="38"/>
      <c r="F1692" s="38"/>
      <c r="G1692" s="105"/>
      <c r="H1692" s="40"/>
      <c r="I1692" s="38"/>
    </row>
    <row r="1693" spans="1:9">
      <c r="A1693" s="8" t="str">
        <f>IF(OR(B1693="",C1693=""),"",IFERROR(MATCH(B1693,'MASTER PRODUK'!$B$5:$B$204,0)*1000+C1693,""))</f>
        <v/>
      </c>
      <c r="B1693" s="38"/>
      <c r="C1693" s="38"/>
      <c r="D1693" s="38"/>
      <c r="E1693" s="38"/>
      <c r="F1693" s="38"/>
      <c r="G1693" s="105"/>
      <c r="H1693" s="40"/>
      <c r="I1693" s="38"/>
    </row>
    <row r="1694" spans="1:9">
      <c r="A1694" s="8" t="str">
        <f>IF(OR(B1694="",C1694=""),"",IFERROR(MATCH(B1694,'MASTER PRODUK'!$B$5:$B$204,0)*1000+C1694,""))</f>
        <v/>
      </c>
      <c r="B1694" s="38"/>
      <c r="C1694" s="38"/>
      <c r="D1694" s="38"/>
      <c r="E1694" s="38"/>
      <c r="F1694" s="38"/>
      <c r="G1694" s="105"/>
      <c r="H1694" s="40"/>
      <c r="I1694" s="38"/>
    </row>
    <row r="1695" spans="1:9">
      <c r="A1695" s="8" t="str">
        <f>IF(OR(B1695="",C1695=""),"",IFERROR(MATCH(B1695,'MASTER PRODUK'!$B$5:$B$204,0)*1000+C1695,""))</f>
        <v/>
      </c>
      <c r="B1695" s="38"/>
      <c r="C1695" s="38"/>
      <c r="D1695" s="38"/>
      <c r="E1695" s="38"/>
      <c r="F1695" s="38"/>
      <c r="G1695" s="105"/>
      <c r="H1695" s="40"/>
      <c r="I1695" s="38"/>
    </row>
    <row r="1696" spans="1:9">
      <c r="A1696" s="8" t="str">
        <f>IF(OR(B1696="",C1696=""),"",IFERROR(MATCH(B1696,'MASTER PRODUK'!$B$5:$B$204,0)*1000+C1696,""))</f>
        <v/>
      </c>
      <c r="B1696" s="38"/>
      <c r="C1696" s="38"/>
      <c r="D1696" s="38"/>
      <c r="E1696" s="38"/>
      <c r="F1696" s="38"/>
      <c r="G1696" s="105"/>
      <c r="H1696" s="40"/>
      <c r="I1696" s="38"/>
    </row>
    <row r="1697" spans="1:9">
      <c r="A1697" s="8" t="str">
        <f>IF(OR(B1697="",C1697=""),"",IFERROR(MATCH(B1697,'MASTER PRODUK'!$B$5:$B$204,0)*1000+C1697,""))</f>
        <v/>
      </c>
      <c r="B1697" s="38"/>
      <c r="C1697" s="38"/>
      <c r="D1697" s="38"/>
      <c r="E1697" s="38"/>
      <c r="F1697" s="38"/>
      <c r="G1697" s="105"/>
      <c r="H1697" s="40"/>
      <c r="I1697" s="38"/>
    </row>
    <row r="1698" spans="1:9">
      <c r="A1698" s="8" t="str">
        <f>IF(OR(B1698="",C1698=""),"",IFERROR(MATCH(B1698,'MASTER PRODUK'!$B$5:$B$204,0)*1000+C1698,""))</f>
        <v/>
      </c>
      <c r="B1698" s="38"/>
      <c r="C1698" s="38"/>
      <c r="D1698" s="38"/>
      <c r="E1698" s="38"/>
      <c r="F1698" s="38"/>
      <c r="G1698" s="105"/>
      <c r="H1698" s="40"/>
      <c r="I1698" s="38"/>
    </row>
    <row r="1699" spans="1:9">
      <c r="A1699" s="8" t="str">
        <f>IF(OR(B1699="",C1699=""),"",IFERROR(MATCH(B1699,'MASTER PRODUK'!$B$5:$B$204,0)*1000+C1699,""))</f>
        <v/>
      </c>
      <c r="B1699" s="38"/>
      <c r="C1699" s="38"/>
      <c r="D1699" s="38"/>
      <c r="E1699" s="38"/>
      <c r="F1699" s="38"/>
      <c r="G1699" s="105"/>
      <c r="H1699" s="40"/>
      <c r="I1699" s="38"/>
    </row>
    <row r="1700" spans="1:9">
      <c r="A1700" s="8" t="str">
        <f>IF(OR(B1700="",C1700=""),"",IFERROR(MATCH(B1700,'MASTER PRODUK'!$B$5:$B$204,0)*1000+C1700,""))</f>
        <v/>
      </c>
      <c r="B1700" s="38"/>
      <c r="C1700" s="38"/>
      <c r="D1700" s="38"/>
      <c r="E1700" s="38"/>
      <c r="F1700" s="38"/>
      <c r="G1700" s="105"/>
      <c r="H1700" s="40"/>
      <c r="I1700" s="38"/>
    </row>
    <row r="1701" spans="1:9">
      <c r="A1701" s="8" t="str">
        <f>IF(OR(B1701="",C1701=""),"",IFERROR(MATCH(B1701,'MASTER PRODUK'!$B$5:$B$204,0)*1000+C1701,""))</f>
        <v/>
      </c>
      <c r="B1701" s="38"/>
      <c r="C1701" s="38"/>
      <c r="D1701" s="38"/>
      <c r="E1701" s="38"/>
      <c r="F1701" s="38"/>
      <c r="G1701" s="105"/>
      <c r="H1701" s="40"/>
      <c r="I1701" s="38"/>
    </row>
    <row r="1702" spans="1:9">
      <c r="A1702" s="8" t="str">
        <f>IF(OR(B1702="",C1702=""),"",IFERROR(MATCH(B1702,'MASTER PRODUK'!$B$5:$B$204,0)*1000+C1702,""))</f>
        <v/>
      </c>
      <c r="B1702" s="38"/>
      <c r="C1702" s="38"/>
      <c r="D1702" s="38"/>
      <c r="E1702" s="38"/>
      <c r="F1702" s="38"/>
      <c r="G1702" s="105"/>
      <c r="H1702" s="40"/>
      <c r="I1702" s="38"/>
    </row>
    <row r="1703" spans="1:9">
      <c r="A1703" s="8" t="str">
        <f>IF(OR(B1703="",C1703=""),"",IFERROR(MATCH(B1703,'MASTER PRODUK'!$B$5:$B$204,0)*1000+C1703,""))</f>
        <v/>
      </c>
      <c r="B1703" s="38"/>
      <c r="C1703" s="38"/>
      <c r="D1703" s="38"/>
      <c r="E1703" s="38"/>
      <c r="F1703" s="38"/>
      <c r="G1703" s="105"/>
      <c r="H1703" s="40"/>
      <c r="I1703" s="38"/>
    </row>
    <row r="1704" spans="1:9">
      <c r="A1704" s="8" t="str">
        <f>IF(OR(B1704="",C1704=""),"",IFERROR(MATCH(B1704,'MASTER PRODUK'!$B$5:$B$204,0)*1000+C1704,""))</f>
        <v/>
      </c>
      <c r="B1704" s="38"/>
      <c r="C1704" s="38"/>
      <c r="D1704" s="38"/>
      <c r="E1704" s="38"/>
      <c r="F1704" s="38"/>
      <c r="G1704" s="105"/>
      <c r="H1704" s="40"/>
      <c r="I1704" s="38"/>
    </row>
    <row r="1705" spans="1:9">
      <c r="A1705" s="8" t="str">
        <f>IF(OR(B1705="",C1705=""),"",IFERROR(MATCH(B1705,'MASTER PRODUK'!$B$5:$B$204,0)*1000+C1705,""))</f>
        <v/>
      </c>
      <c r="B1705" s="38"/>
      <c r="C1705" s="38"/>
      <c r="D1705" s="38"/>
      <c r="E1705" s="38"/>
      <c r="F1705" s="38"/>
      <c r="G1705" s="105"/>
      <c r="H1705" s="40"/>
      <c r="I1705" s="38"/>
    </row>
    <row r="1706" spans="1:9">
      <c r="A1706" s="8" t="str">
        <f>IF(OR(B1706="",C1706=""),"",IFERROR(MATCH(B1706,'MASTER PRODUK'!$B$5:$B$204,0)*1000+C1706,""))</f>
        <v/>
      </c>
      <c r="B1706" s="38"/>
      <c r="C1706" s="38"/>
      <c r="D1706" s="38"/>
      <c r="E1706" s="38"/>
      <c r="F1706" s="38"/>
      <c r="G1706" s="105"/>
      <c r="H1706" s="40"/>
      <c r="I1706" s="38"/>
    </row>
    <row r="1707" spans="1:9">
      <c r="A1707" s="8" t="str">
        <f>IF(OR(B1707="",C1707=""),"",IFERROR(MATCH(B1707,'MASTER PRODUK'!$B$5:$B$204,0)*1000+C1707,""))</f>
        <v/>
      </c>
      <c r="B1707" s="38"/>
      <c r="C1707" s="38"/>
      <c r="D1707" s="38"/>
      <c r="E1707" s="38"/>
      <c r="F1707" s="38"/>
      <c r="G1707" s="105"/>
      <c r="H1707" s="40"/>
      <c r="I1707" s="38"/>
    </row>
    <row r="1708" spans="1:9">
      <c r="A1708" s="8" t="str">
        <f>IF(OR(B1708="",C1708=""),"",IFERROR(MATCH(B1708,'MASTER PRODUK'!$B$5:$B$204,0)*1000+C1708,""))</f>
        <v/>
      </c>
      <c r="B1708" s="38"/>
      <c r="C1708" s="38"/>
      <c r="D1708" s="38"/>
      <c r="E1708" s="38"/>
      <c r="F1708" s="38"/>
      <c r="G1708" s="105"/>
      <c r="H1708" s="40"/>
      <c r="I1708" s="38"/>
    </row>
    <row r="1709" spans="1:9">
      <c r="A1709" s="8" t="str">
        <f>IF(OR(B1709="",C1709=""),"",IFERROR(MATCH(B1709,'MASTER PRODUK'!$B$5:$B$204,0)*1000+C1709,""))</f>
        <v/>
      </c>
      <c r="B1709" s="38"/>
      <c r="C1709" s="38"/>
      <c r="D1709" s="38"/>
      <c r="E1709" s="38"/>
      <c r="F1709" s="38"/>
      <c r="G1709" s="105"/>
      <c r="H1709" s="40"/>
      <c r="I1709" s="38"/>
    </row>
    <row r="1710" spans="1:9">
      <c r="A1710" s="8" t="str">
        <f>IF(OR(B1710="",C1710=""),"",IFERROR(MATCH(B1710,'MASTER PRODUK'!$B$5:$B$204,0)*1000+C1710,""))</f>
        <v/>
      </c>
      <c r="B1710" s="38"/>
      <c r="C1710" s="38"/>
      <c r="D1710" s="38"/>
      <c r="E1710" s="38"/>
      <c r="F1710" s="38"/>
      <c r="G1710" s="105"/>
      <c r="H1710" s="40"/>
      <c r="I1710" s="38"/>
    </row>
    <row r="1711" spans="1:9">
      <c r="A1711" s="8" t="str">
        <f>IF(OR(B1711="",C1711=""),"",IFERROR(MATCH(B1711,'MASTER PRODUK'!$B$5:$B$204,0)*1000+C1711,""))</f>
        <v/>
      </c>
      <c r="B1711" s="38"/>
      <c r="C1711" s="38"/>
      <c r="D1711" s="38"/>
      <c r="E1711" s="38"/>
      <c r="F1711" s="38"/>
      <c r="G1711" s="105"/>
      <c r="H1711" s="40"/>
      <c r="I1711" s="38"/>
    </row>
    <row r="1712" spans="1:9">
      <c r="A1712" s="8" t="str">
        <f>IF(OR(B1712="",C1712=""),"",IFERROR(MATCH(B1712,'MASTER PRODUK'!$B$5:$B$204,0)*1000+C1712,""))</f>
        <v/>
      </c>
      <c r="B1712" s="38"/>
      <c r="C1712" s="38"/>
      <c r="D1712" s="38"/>
      <c r="E1712" s="38"/>
      <c r="F1712" s="38"/>
      <c r="G1712" s="105"/>
      <c r="H1712" s="40"/>
      <c r="I1712" s="38"/>
    </row>
    <row r="1713" spans="1:9">
      <c r="A1713" s="8" t="str">
        <f>IF(OR(B1713="",C1713=""),"",IFERROR(MATCH(B1713,'MASTER PRODUK'!$B$5:$B$204,0)*1000+C1713,""))</f>
        <v/>
      </c>
      <c r="B1713" s="38"/>
      <c r="C1713" s="38"/>
      <c r="D1713" s="38"/>
      <c r="E1713" s="38"/>
      <c r="F1713" s="38"/>
      <c r="G1713" s="105"/>
      <c r="H1713" s="40"/>
      <c r="I1713" s="38"/>
    </row>
    <row r="1714" spans="1:9">
      <c r="A1714" s="8" t="str">
        <f>IF(OR(B1714="",C1714=""),"",IFERROR(MATCH(B1714,'MASTER PRODUK'!$B$5:$B$204,0)*1000+C1714,""))</f>
        <v/>
      </c>
      <c r="B1714" s="38"/>
      <c r="C1714" s="38"/>
      <c r="D1714" s="38"/>
      <c r="E1714" s="38"/>
      <c r="F1714" s="38"/>
      <c r="G1714" s="105"/>
      <c r="H1714" s="40"/>
      <c r="I1714" s="38"/>
    </row>
    <row r="1715" spans="1:9">
      <c r="A1715" s="8" t="str">
        <f>IF(OR(B1715="",C1715=""),"",IFERROR(MATCH(B1715,'MASTER PRODUK'!$B$5:$B$204,0)*1000+C1715,""))</f>
        <v/>
      </c>
      <c r="B1715" s="38"/>
      <c r="C1715" s="38"/>
      <c r="D1715" s="38"/>
      <c r="E1715" s="38"/>
      <c r="F1715" s="38"/>
      <c r="G1715" s="105"/>
      <c r="H1715" s="40"/>
      <c r="I1715" s="38"/>
    </row>
    <row r="1716" spans="1:9">
      <c r="A1716" s="8" t="str">
        <f>IF(OR(B1716="",C1716=""),"",IFERROR(MATCH(B1716,'MASTER PRODUK'!$B$5:$B$204,0)*1000+C1716,""))</f>
        <v/>
      </c>
      <c r="B1716" s="38"/>
      <c r="C1716" s="38"/>
      <c r="D1716" s="38"/>
      <c r="E1716" s="38"/>
      <c r="F1716" s="38"/>
      <c r="G1716" s="105"/>
      <c r="H1716" s="40"/>
      <c r="I1716" s="38"/>
    </row>
    <row r="1717" spans="1:9">
      <c r="A1717" s="8" t="str">
        <f>IF(OR(B1717="",C1717=""),"",IFERROR(MATCH(B1717,'MASTER PRODUK'!$B$5:$B$204,0)*1000+C1717,""))</f>
        <v/>
      </c>
      <c r="B1717" s="38"/>
      <c r="C1717" s="38"/>
      <c r="D1717" s="38"/>
      <c r="E1717" s="38"/>
      <c r="F1717" s="38"/>
      <c r="G1717" s="105"/>
      <c r="H1717" s="40"/>
      <c r="I1717" s="38"/>
    </row>
    <row r="1718" spans="1:9">
      <c r="A1718" s="8" t="str">
        <f>IF(OR(B1718="",C1718=""),"",IFERROR(MATCH(B1718,'MASTER PRODUK'!$B$5:$B$204,0)*1000+C1718,""))</f>
        <v/>
      </c>
      <c r="B1718" s="38"/>
      <c r="C1718" s="38"/>
      <c r="D1718" s="38"/>
      <c r="E1718" s="38"/>
      <c r="F1718" s="38"/>
      <c r="G1718" s="105"/>
      <c r="H1718" s="40"/>
      <c r="I1718" s="38"/>
    </row>
    <row r="1719" spans="1:9">
      <c r="A1719" s="8" t="str">
        <f>IF(OR(B1719="",C1719=""),"",IFERROR(MATCH(B1719,'MASTER PRODUK'!$B$5:$B$204,0)*1000+C1719,""))</f>
        <v/>
      </c>
      <c r="B1719" s="38"/>
      <c r="C1719" s="38"/>
      <c r="D1719" s="38"/>
      <c r="E1719" s="38"/>
      <c r="F1719" s="38"/>
      <c r="G1719" s="105"/>
      <c r="H1719" s="40"/>
      <c r="I1719" s="38"/>
    </row>
    <row r="1720" spans="1:9">
      <c r="A1720" s="8" t="str">
        <f>IF(OR(B1720="",C1720=""),"",IFERROR(MATCH(B1720,'MASTER PRODUK'!$B$5:$B$204,0)*1000+C1720,""))</f>
        <v/>
      </c>
      <c r="B1720" s="38"/>
      <c r="C1720" s="38"/>
      <c r="D1720" s="38"/>
      <c r="E1720" s="38"/>
      <c r="F1720" s="38"/>
      <c r="G1720" s="105"/>
      <c r="H1720" s="40"/>
      <c r="I1720" s="38"/>
    </row>
    <row r="1721" spans="1:9">
      <c r="A1721" s="8" t="str">
        <f>IF(OR(B1721="",C1721=""),"",IFERROR(MATCH(B1721,'MASTER PRODUK'!$B$5:$B$204,0)*1000+C1721,""))</f>
        <v/>
      </c>
      <c r="B1721" s="38"/>
      <c r="C1721" s="38"/>
      <c r="D1721" s="38"/>
      <c r="E1721" s="38"/>
      <c r="F1721" s="38"/>
      <c r="G1721" s="105"/>
      <c r="H1721" s="40"/>
      <c r="I1721" s="38"/>
    </row>
    <row r="1722" spans="1:9">
      <c r="A1722" s="8" t="str">
        <f>IF(OR(B1722="",C1722=""),"",IFERROR(MATCH(B1722,'MASTER PRODUK'!$B$5:$B$204,0)*1000+C1722,""))</f>
        <v/>
      </c>
      <c r="B1722" s="38"/>
      <c r="C1722" s="38"/>
      <c r="D1722" s="38"/>
      <c r="E1722" s="38"/>
      <c r="F1722" s="38"/>
      <c r="G1722" s="105"/>
      <c r="H1722" s="40"/>
      <c r="I1722" s="38"/>
    </row>
    <row r="1723" spans="1:9">
      <c r="A1723" s="8" t="str">
        <f>IF(OR(B1723="",C1723=""),"",IFERROR(MATCH(B1723,'MASTER PRODUK'!$B$5:$B$204,0)*1000+C1723,""))</f>
        <v/>
      </c>
      <c r="B1723" s="38"/>
      <c r="C1723" s="38"/>
      <c r="D1723" s="38"/>
      <c r="E1723" s="38"/>
      <c r="F1723" s="38"/>
      <c r="G1723" s="105"/>
      <c r="H1723" s="40"/>
      <c r="I1723" s="38"/>
    </row>
    <row r="1724" spans="1:9">
      <c r="A1724" s="8" t="str">
        <f>IF(OR(B1724="",C1724=""),"",IFERROR(MATCH(B1724,'MASTER PRODUK'!$B$5:$B$204,0)*1000+C1724,""))</f>
        <v/>
      </c>
      <c r="B1724" s="38"/>
      <c r="C1724" s="38"/>
      <c r="D1724" s="38"/>
      <c r="E1724" s="38"/>
      <c r="F1724" s="38"/>
      <c r="G1724" s="105"/>
      <c r="H1724" s="40"/>
      <c r="I1724" s="38"/>
    </row>
    <row r="1725" spans="1:9">
      <c r="A1725" s="8" t="str">
        <f>IF(OR(B1725="",C1725=""),"",IFERROR(MATCH(B1725,'MASTER PRODUK'!$B$5:$B$204,0)*1000+C1725,""))</f>
        <v/>
      </c>
      <c r="B1725" s="38"/>
      <c r="C1725" s="38"/>
      <c r="D1725" s="38"/>
      <c r="E1725" s="38"/>
      <c r="F1725" s="38"/>
      <c r="G1725" s="105"/>
      <c r="H1725" s="40"/>
      <c r="I1725" s="38"/>
    </row>
    <row r="1726" spans="1:9">
      <c r="A1726" s="8" t="str">
        <f>IF(OR(B1726="",C1726=""),"",IFERROR(MATCH(B1726,'MASTER PRODUK'!$B$5:$B$204,0)*1000+C1726,""))</f>
        <v/>
      </c>
      <c r="B1726" s="38"/>
      <c r="C1726" s="38"/>
      <c r="D1726" s="38"/>
      <c r="E1726" s="38"/>
      <c r="F1726" s="38"/>
      <c r="G1726" s="105"/>
      <c r="H1726" s="40"/>
      <c r="I1726" s="38"/>
    </row>
    <row r="1727" spans="1:9">
      <c r="A1727" s="8" t="str">
        <f>IF(OR(B1727="",C1727=""),"",IFERROR(MATCH(B1727,'MASTER PRODUK'!$B$5:$B$204,0)*1000+C1727,""))</f>
        <v/>
      </c>
      <c r="B1727" s="38"/>
      <c r="C1727" s="38"/>
      <c r="D1727" s="38"/>
      <c r="E1727" s="38"/>
      <c r="F1727" s="38"/>
      <c r="G1727" s="105"/>
      <c r="H1727" s="40"/>
      <c r="I1727" s="38"/>
    </row>
    <row r="1728" spans="1:9">
      <c r="A1728" s="8" t="str">
        <f>IF(OR(B1728="",C1728=""),"",IFERROR(MATCH(B1728,'MASTER PRODUK'!$B$5:$B$204,0)*1000+C1728,""))</f>
        <v/>
      </c>
      <c r="B1728" s="38"/>
      <c r="C1728" s="38"/>
      <c r="D1728" s="38"/>
      <c r="E1728" s="38"/>
      <c r="F1728" s="38"/>
      <c r="G1728" s="105"/>
      <c r="H1728" s="40"/>
      <c r="I1728" s="38"/>
    </row>
    <row r="1729" spans="1:9">
      <c r="A1729" s="8" t="str">
        <f>IF(OR(B1729="",C1729=""),"",IFERROR(MATCH(B1729,'MASTER PRODUK'!$B$5:$B$204,0)*1000+C1729,""))</f>
        <v/>
      </c>
      <c r="B1729" s="38"/>
      <c r="C1729" s="38"/>
      <c r="D1729" s="38"/>
      <c r="E1729" s="38"/>
      <c r="F1729" s="38"/>
      <c r="G1729" s="105"/>
      <c r="H1729" s="40"/>
      <c r="I1729" s="38"/>
    </row>
    <row r="1730" spans="1:9">
      <c r="A1730" s="8" t="str">
        <f>IF(OR(B1730="",C1730=""),"",IFERROR(MATCH(B1730,'MASTER PRODUK'!$B$5:$B$204,0)*1000+C1730,""))</f>
        <v/>
      </c>
      <c r="B1730" s="38"/>
      <c r="C1730" s="38"/>
      <c r="D1730" s="38"/>
      <c r="E1730" s="38"/>
      <c r="F1730" s="38"/>
      <c r="G1730" s="105"/>
      <c r="H1730" s="40"/>
      <c r="I1730" s="38"/>
    </row>
    <row r="1731" spans="1:9">
      <c r="A1731" s="8" t="str">
        <f>IF(OR(B1731="",C1731=""),"",IFERROR(MATCH(B1731,'MASTER PRODUK'!$B$5:$B$204,0)*1000+C1731,""))</f>
        <v/>
      </c>
      <c r="B1731" s="38"/>
      <c r="C1731" s="38"/>
      <c r="D1731" s="38"/>
      <c r="E1731" s="38"/>
      <c r="F1731" s="38"/>
      <c r="G1731" s="105"/>
      <c r="H1731" s="40"/>
      <c r="I1731" s="38"/>
    </row>
    <row r="1732" spans="1:9">
      <c r="A1732" s="8" t="str">
        <f>IF(OR(B1732="",C1732=""),"",IFERROR(MATCH(B1732,'MASTER PRODUK'!$B$5:$B$204,0)*1000+C1732,""))</f>
        <v/>
      </c>
      <c r="B1732" s="38"/>
      <c r="C1732" s="38"/>
      <c r="D1732" s="38"/>
      <c r="E1732" s="38"/>
      <c r="F1732" s="38"/>
      <c r="G1732" s="105"/>
      <c r="H1732" s="40"/>
      <c r="I1732" s="38"/>
    </row>
    <row r="1733" spans="1:9">
      <c r="A1733" s="8" t="str">
        <f>IF(OR(B1733="",C1733=""),"",IFERROR(MATCH(B1733,'MASTER PRODUK'!$B$5:$B$204,0)*1000+C1733,""))</f>
        <v/>
      </c>
      <c r="B1733" s="38"/>
      <c r="C1733" s="38"/>
      <c r="D1733" s="38"/>
      <c r="E1733" s="38"/>
      <c r="F1733" s="38"/>
      <c r="G1733" s="105"/>
      <c r="H1733" s="40"/>
      <c r="I1733" s="38"/>
    </row>
    <row r="1734" spans="1:9">
      <c r="A1734" s="8" t="str">
        <f>IF(OR(B1734="",C1734=""),"",IFERROR(MATCH(B1734,'MASTER PRODUK'!$B$5:$B$204,0)*1000+C1734,""))</f>
        <v/>
      </c>
      <c r="B1734" s="38"/>
      <c r="C1734" s="38"/>
      <c r="D1734" s="38"/>
      <c r="E1734" s="38"/>
      <c r="F1734" s="38"/>
      <c r="G1734" s="105"/>
      <c r="H1734" s="40"/>
      <c r="I1734" s="38"/>
    </row>
    <row r="1735" spans="1:9">
      <c r="A1735" s="8" t="str">
        <f>IF(OR(B1735="",C1735=""),"",IFERROR(MATCH(B1735,'MASTER PRODUK'!$B$5:$B$204,0)*1000+C1735,""))</f>
        <v/>
      </c>
      <c r="B1735" s="38"/>
      <c r="C1735" s="38"/>
      <c r="D1735" s="38"/>
      <c r="E1735" s="38"/>
      <c r="F1735" s="38"/>
      <c r="G1735" s="105"/>
      <c r="H1735" s="40"/>
      <c r="I1735" s="38"/>
    </row>
    <row r="1736" spans="1:9">
      <c r="A1736" s="8" t="str">
        <f>IF(OR(B1736="",C1736=""),"",IFERROR(MATCH(B1736,'MASTER PRODUK'!$B$5:$B$204,0)*1000+C1736,""))</f>
        <v/>
      </c>
      <c r="B1736" s="38"/>
      <c r="C1736" s="38"/>
      <c r="D1736" s="38"/>
      <c r="E1736" s="38"/>
      <c r="F1736" s="38"/>
      <c r="G1736" s="105"/>
      <c r="H1736" s="40"/>
      <c r="I1736" s="38"/>
    </row>
    <row r="1737" spans="1:9">
      <c r="A1737" s="8" t="str">
        <f>IF(OR(B1737="",C1737=""),"",IFERROR(MATCH(B1737,'MASTER PRODUK'!$B$5:$B$204,0)*1000+C1737,""))</f>
        <v/>
      </c>
      <c r="B1737" s="38"/>
      <c r="C1737" s="38"/>
      <c r="D1737" s="38"/>
      <c r="E1737" s="38"/>
      <c r="F1737" s="38"/>
      <c r="G1737" s="105"/>
      <c r="H1737" s="40"/>
      <c r="I1737" s="38"/>
    </row>
    <row r="1738" spans="1:9">
      <c r="A1738" s="8" t="str">
        <f>IF(OR(B1738="",C1738=""),"",IFERROR(MATCH(B1738,'MASTER PRODUK'!$B$5:$B$204,0)*1000+C1738,""))</f>
        <v/>
      </c>
      <c r="B1738" s="38"/>
      <c r="C1738" s="38"/>
      <c r="D1738" s="38"/>
      <c r="E1738" s="38"/>
      <c r="F1738" s="38"/>
      <c r="G1738" s="105"/>
      <c r="H1738" s="40"/>
      <c r="I1738" s="38"/>
    </row>
    <row r="1739" spans="1:9">
      <c r="A1739" s="8" t="str">
        <f>IF(OR(B1739="",C1739=""),"",IFERROR(MATCH(B1739,'MASTER PRODUK'!$B$5:$B$204,0)*1000+C1739,""))</f>
        <v/>
      </c>
      <c r="B1739" s="38"/>
      <c r="C1739" s="38"/>
      <c r="D1739" s="38"/>
      <c r="E1739" s="38"/>
      <c r="F1739" s="38"/>
      <c r="G1739" s="105"/>
      <c r="H1739" s="40"/>
      <c r="I1739" s="38"/>
    </row>
    <row r="1740" spans="1:9">
      <c r="A1740" s="8" t="str">
        <f>IF(OR(B1740="",C1740=""),"",IFERROR(MATCH(B1740,'MASTER PRODUK'!$B$5:$B$204,0)*1000+C1740,""))</f>
        <v/>
      </c>
      <c r="B1740" s="38"/>
      <c r="C1740" s="38"/>
      <c r="D1740" s="38"/>
      <c r="E1740" s="38"/>
      <c r="F1740" s="38"/>
      <c r="G1740" s="105"/>
      <c r="H1740" s="40"/>
      <c r="I1740" s="38"/>
    </row>
    <row r="1741" spans="1:9">
      <c r="A1741" s="8" t="str">
        <f>IF(OR(B1741="",C1741=""),"",IFERROR(MATCH(B1741,'MASTER PRODUK'!$B$5:$B$204,0)*1000+C1741,""))</f>
        <v/>
      </c>
      <c r="B1741" s="38"/>
      <c r="C1741" s="38"/>
      <c r="D1741" s="38"/>
      <c r="E1741" s="38"/>
      <c r="F1741" s="38"/>
      <c r="G1741" s="105"/>
      <c r="H1741" s="40"/>
      <c r="I1741" s="38"/>
    </row>
    <row r="1742" spans="1:9">
      <c r="A1742" s="8" t="str">
        <f>IF(OR(B1742="",C1742=""),"",IFERROR(MATCH(B1742,'MASTER PRODUK'!$B$5:$B$204,0)*1000+C1742,""))</f>
        <v/>
      </c>
      <c r="B1742" s="38"/>
      <c r="C1742" s="38"/>
      <c r="D1742" s="38"/>
      <c r="E1742" s="38"/>
      <c r="F1742" s="38"/>
      <c r="G1742" s="105"/>
      <c r="H1742" s="40"/>
      <c r="I1742" s="38"/>
    </row>
    <row r="1743" spans="1:9">
      <c r="A1743" s="8" t="str">
        <f>IF(OR(B1743="",C1743=""),"",IFERROR(MATCH(B1743,'MASTER PRODUK'!$B$5:$B$204,0)*1000+C1743,""))</f>
        <v/>
      </c>
      <c r="B1743" s="38"/>
      <c r="C1743" s="38"/>
      <c r="D1743" s="38"/>
      <c r="E1743" s="38"/>
      <c r="F1743" s="38"/>
      <c r="G1743" s="105"/>
      <c r="H1743" s="40"/>
      <c r="I1743" s="38"/>
    </row>
    <row r="1744" spans="1:9">
      <c r="A1744" s="8" t="str">
        <f>IF(OR(B1744="",C1744=""),"",IFERROR(MATCH(B1744,'MASTER PRODUK'!$B$5:$B$204,0)*1000+C1744,""))</f>
        <v/>
      </c>
      <c r="B1744" s="38"/>
      <c r="C1744" s="38"/>
      <c r="D1744" s="38"/>
      <c r="E1744" s="38"/>
      <c r="F1744" s="38"/>
      <c r="G1744" s="105"/>
      <c r="H1744" s="40"/>
      <c r="I1744" s="38"/>
    </row>
    <row r="1745" spans="1:9">
      <c r="A1745" s="8" t="str">
        <f>IF(OR(B1745="",C1745=""),"",IFERROR(MATCH(B1745,'MASTER PRODUK'!$B$5:$B$204,0)*1000+C1745,""))</f>
        <v/>
      </c>
      <c r="B1745" s="38"/>
      <c r="C1745" s="38"/>
      <c r="D1745" s="38"/>
      <c r="E1745" s="38"/>
      <c r="F1745" s="38"/>
      <c r="G1745" s="105"/>
      <c r="H1745" s="40"/>
      <c r="I1745" s="38"/>
    </row>
    <row r="1746" spans="1:9">
      <c r="A1746" s="8" t="str">
        <f>IF(OR(B1746="",C1746=""),"",IFERROR(MATCH(B1746,'MASTER PRODUK'!$B$5:$B$204,0)*1000+C1746,""))</f>
        <v/>
      </c>
      <c r="B1746" s="38"/>
      <c r="C1746" s="38"/>
      <c r="D1746" s="38"/>
      <c r="E1746" s="38"/>
      <c r="F1746" s="38"/>
      <c r="G1746" s="105"/>
      <c r="H1746" s="40"/>
      <c r="I1746" s="38"/>
    </row>
    <row r="1747" spans="1:9">
      <c r="A1747" s="8" t="str">
        <f>IF(OR(B1747="",C1747=""),"",IFERROR(MATCH(B1747,'MASTER PRODUK'!$B$5:$B$204,0)*1000+C1747,""))</f>
        <v/>
      </c>
      <c r="B1747" s="38"/>
      <c r="C1747" s="38"/>
      <c r="D1747" s="38"/>
      <c r="E1747" s="38"/>
      <c r="F1747" s="38"/>
      <c r="G1747" s="105"/>
      <c r="H1747" s="40"/>
      <c r="I1747" s="38"/>
    </row>
    <row r="1748" spans="1:9">
      <c r="A1748" s="8" t="str">
        <f>IF(OR(B1748="",C1748=""),"",IFERROR(MATCH(B1748,'MASTER PRODUK'!$B$5:$B$204,0)*1000+C1748,""))</f>
        <v/>
      </c>
      <c r="B1748" s="38"/>
      <c r="C1748" s="38"/>
      <c r="D1748" s="38"/>
      <c r="E1748" s="38"/>
      <c r="F1748" s="38"/>
      <c r="G1748" s="105"/>
      <c r="H1748" s="40"/>
      <c r="I1748" s="38"/>
    </row>
    <row r="1749" spans="1:9">
      <c r="A1749" s="8" t="str">
        <f>IF(OR(B1749="",C1749=""),"",IFERROR(MATCH(B1749,'MASTER PRODUK'!$B$5:$B$204,0)*1000+C1749,""))</f>
        <v/>
      </c>
      <c r="B1749" s="38"/>
      <c r="C1749" s="38"/>
      <c r="D1749" s="38"/>
      <c r="E1749" s="38"/>
      <c r="F1749" s="38"/>
      <c r="G1749" s="105"/>
      <c r="H1749" s="40"/>
      <c r="I1749" s="38"/>
    </row>
    <row r="1750" spans="1:9">
      <c r="A1750" s="8" t="str">
        <f>IF(OR(B1750="",C1750=""),"",IFERROR(MATCH(B1750,'MASTER PRODUK'!$B$5:$B$204,0)*1000+C1750,""))</f>
        <v/>
      </c>
      <c r="B1750" s="38"/>
      <c r="C1750" s="38"/>
      <c r="D1750" s="38"/>
      <c r="E1750" s="38"/>
      <c r="F1750" s="38"/>
      <c r="G1750" s="105"/>
      <c r="H1750" s="40"/>
      <c r="I1750" s="38"/>
    </row>
    <row r="1751" spans="1:9">
      <c r="A1751" s="8" t="str">
        <f>IF(OR(B1751="",C1751=""),"",IFERROR(MATCH(B1751,'MASTER PRODUK'!$B$5:$B$204,0)*1000+C1751,""))</f>
        <v/>
      </c>
      <c r="B1751" s="38"/>
      <c r="C1751" s="38"/>
      <c r="D1751" s="38"/>
      <c r="E1751" s="38"/>
      <c r="F1751" s="38"/>
      <c r="G1751" s="105"/>
      <c r="H1751" s="40"/>
      <c r="I1751" s="38"/>
    </row>
    <row r="1752" spans="1:9">
      <c r="A1752" s="8" t="str">
        <f>IF(OR(B1752="",C1752=""),"",IFERROR(MATCH(B1752,'MASTER PRODUK'!$B$5:$B$204,0)*1000+C1752,""))</f>
        <v/>
      </c>
      <c r="B1752" s="38"/>
      <c r="C1752" s="38"/>
      <c r="D1752" s="38"/>
      <c r="E1752" s="38"/>
      <c r="F1752" s="38"/>
      <c r="G1752" s="105"/>
      <c r="H1752" s="40"/>
      <c r="I1752" s="38"/>
    </row>
    <row r="1753" spans="1:9">
      <c r="A1753" s="8" t="str">
        <f>IF(OR(B1753="",C1753=""),"",IFERROR(MATCH(B1753,'MASTER PRODUK'!$B$5:$B$204,0)*1000+C1753,""))</f>
        <v/>
      </c>
      <c r="B1753" s="38"/>
      <c r="C1753" s="38"/>
      <c r="D1753" s="38"/>
      <c r="E1753" s="38"/>
      <c r="F1753" s="38"/>
      <c r="G1753" s="105"/>
      <c r="H1753" s="40"/>
      <c r="I1753" s="38"/>
    </row>
    <row r="1754" spans="1:9">
      <c r="A1754" s="8" t="str">
        <f>IF(OR(B1754="",C1754=""),"",IFERROR(MATCH(B1754,'MASTER PRODUK'!$B$5:$B$204,0)*1000+C1754,""))</f>
        <v/>
      </c>
      <c r="B1754" s="38"/>
      <c r="C1754" s="38"/>
      <c r="D1754" s="38"/>
      <c r="E1754" s="38"/>
      <c r="F1754" s="38"/>
      <c r="G1754" s="105"/>
      <c r="H1754" s="40"/>
      <c r="I1754" s="38"/>
    </row>
    <row r="1755" spans="1:9">
      <c r="A1755" s="8" t="str">
        <f>IF(OR(B1755="",C1755=""),"",IFERROR(MATCH(B1755,'MASTER PRODUK'!$B$5:$B$204,0)*1000+C1755,""))</f>
        <v/>
      </c>
      <c r="B1755" s="38"/>
      <c r="C1755" s="38"/>
      <c r="D1755" s="38"/>
      <c r="E1755" s="38"/>
      <c r="F1755" s="38"/>
      <c r="G1755" s="105"/>
      <c r="H1755" s="40"/>
      <c r="I1755" s="38"/>
    </row>
    <row r="1756" spans="1:9">
      <c r="A1756" s="8" t="str">
        <f>IF(OR(B1756="",C1756=""),"",IFERROR(MATCH(B1756,'MASTER PRODUK'!$B$5:$B$204,0)*1000+C1756,""))</f>
        <v/>
      </c>
      <c r="B1756" s="38"/>
      <c r="C1756" s="38"/>
      <c r="D1756" s="38"/>
      <c r="E1756" s="38"/>
      <c r="F1756" s="38"/>
      <c r="G1756" s="105"/>
      <c r="H1756" s="40"/>
      <c r="I1756" s="38"/>
    </row>
    <row r="1757" spans="1:9">
      <c r="A1757" s="8" t="str">
        <f>IF(OR(B1757="",C1757=""),"",IFERROR(MATCH(B1757,'MASTER PRODUK'!$B$5:$B$204,0)*1000+C1757,""))</f>
        <v/>
      </c>
      <c r="B1757" s="38"/>
      <c r="C1757" s="38"/>
      <c r="D1757" s="38"/>
      <c r="E1757" s="38"/>
      <c r="F1757" s="38"/>
      <c r="G1757" s="105"/>
      <c r="H1757" s="40"/>
      <c r="I1757" s="38"/>
    </row>
    <row r="1758" spans="1:9">
      <c r="A1758" s="8" t="str">
        <f>IF(OR(B1758="",C1758=""),"",IFERROR(MATCH(B1758,'MASTER PRODUK'!$B$5:$B$204,0)*1000+C1758,""))</f>
        <v/>
      </c>
      <c r="B1758" s="38"/>
      <c r="C1758" s="38"/>
      <c r="D1758" s="38"/>
      <c r="E1758" s="38"/>
      <c r="F1758" s="38"/>
      <c r="G1758" s="105"/>
      <c r="H1758" s="40"/>
      <c r="I1758" s="38"/>
    </row>
    <row r="1759" spans="1:9">
      <c r="A1759" s="8" t="str">
        <f>IF(OR(B1759="",C1759=""),"",IFERROR(MATCH(B1759,'MASTER PRODUK'!$B$5:$B$204,0)*1000+C1759,""))</f>
        <v/>
      </c>
      <c r="B1759" s="38"/>
      <c r="C1759" s="38"/>
      <c r="D1759" s="38"/>
      <c r="E1759" s="38"/>
      <c r="F1759" s="38"/>
      <c r="G1759" s="105"/>
      <c r="H1759" s="40"/>
      <c r="I1759" s="38"/>
    </row>
    <row r="1760" spans="1:9">
      <c r="A1760" s="8" t="str">
        <f>IF(OR(B1760="",C1760=""),"",IFERROR(MATCH(B1760,'MASTER PRODUK'!$B$5:$B$204,0)*1000+C1760,""))</f>
        <v/>
      </c>
      <c r="B1760" s="38"/>
      <c r="C1760" s="38"/>
      <c r="D1760" s="38"/>
      <c r="E1760" s="38"/>
      <c r="F1760" s="38"/>
      <c r="G1760" s="105"/>
      <c r="H1760" s="40"/>
      <c r="I1760" s="38"/>
    </row>
    <row r="1761" spans="1:9">
      <c r="A1761" s="8" t="str">
        <f>IF(OR(B1761="",C1761=""),"",IFERROR(MATCH(B1761,'MASTER PRODUK'!$B$5:$B$204,0)*1000+C1761,""))</f>
        <v/>
      </c>
      <c r="B1761" s="38"/>
      <c r="C1761" s="38"/>
      <c r="D1761" s="38"/>
      <c r="E1761" s="38"/>
      <c r="F1761" s="38"/>
      <c r="G1761" s="105"/>
      <c r="H1761" s="40"/>
      <c r="I1761" s="38"/>
    </row>
    <row r="1762" spans="1:9">
      <c r="A1762" s="8" t="str">
        <f>IF(OR(B1762="",C1762=""),"",IFERROR(MATCH(B1762,'MASTER PRODUK'!$B$5:$B$204,0)*1000+C1762,""))</f>
        <v/>
      </c>
      <c r="B1762" s="38"/>
      <c r="C1762" s="38"/>
      <c r="D1762" s="38"/>
      <c r="E1762" s="38"/>
      <c r="F1762" s="38"/>
      <c r="G1762" s="105"/>
      <c r="H1762" s="40"/>
      <c r="I1762" s="38"/>
    </row>
    <row r="1763" spans="1:9">
      <c r="A1763" s="8" t="str">
        <f>IF(OR(B1763="",C1763=""),"",IFERROR(MATCH(B1763,'MASTER PRODUK'!$B$5:$B$204,0)*1000+C1763,""))</f>
        <v/>
      </c>
      <c r="B1763" s="38"/>
      <c r="C1763" s="38"/>
      <c r="D1763" s="38"/>
      <c r="E1763" s="38"/>
      <c r="F1763" s="38"/>
      <c r="G1763" s="105"/>
      <c r="H1763" s="40"/>
      <c r="I1763" s="38"/>
    </row>
    <row r="1764" spans="1:9">
      <c r="A1764" s="8" t="str">
        <f>IF(OR(B1764="",C1764=""),"",IFERROR(MATCH(B1764,'MASTER PRODUK'!$B$5:$B$204,0)*1000+C1764,""))</f>
        <v/>
      </c>
      <c r="B1764" s="38"/>
      <c r="C1764" s="38"/>
      <c r="D1764" s="38"/>
      <c r="E1764" s="38"/>
      <c r="F1764" s="38"/>
      <c r="G1764" s="105"/>
      <c r="H1764" s="40"/>
      <c r="I1764" s="38"/>
    </row>
    <row r="1765" spans="1:9">
      <c r="A1765" s="8" t="str">
        <f>IF(OR(B1765="",C1765=""),"",IFERROR(MATCH(B1765,'MASTER PRODUK'!$B$5:$B$204,0)*1000+C1765,""))</f>
        <v/>
      </c>
      <c r="B1765" s="38"/>
      <c r="C1765" s="38"/>
      <c r="D1765" s="38"/>
      <c r="E1765" s="38"/>
      <c r="F1765" s="38"/>
      <c r="G1765" s="105"/>
      <c r="H1765" s="40"/>
      <c r="I1765" s="38"/>
    </row>
    <row r="1766" spans="1:9">
      <c r="A1766" s="8" t="str">
        <f>IF(OR(B1766="",C1766=""),"",IFERROR(MATCH(B1766,'MASTER PRODUK'!$B$5:$B$204,0)*1000+C1766,""))</f>
        <v/>
      </c>
      <c r="B1766" s="38"/>
      <c r="C1766" s="38"/>
      <c r="D1766" s="38"/>
      <c r="E1766" s="38"/>
      <c r="F1766" s="38"/>
      <c r="G1766" s="105"/>
      <c r="H1766" s="40"/>
      <c r="I1766" s="38"/>
    </row>
    <row r="1767" spans="1:9">
      <c r="A1767" s="8" t="str">
        <f>IF(OR(B1767="",C1767=""),"",IFERROR(MATCH(B1767,'MASTER PRODUK'!$B$5:$B$204,0)*1000+C1767,""))</f>
        <v/>
      </c>
      <c r="B1767" s="38"/>
      <c r="C1767" s="38"/>
      <c r="D1767" s="38"/>
      <c r="E1767" s="38"/>
      <c r="F1767" s="38"/>
      <c r="G1767" s="105"/>
      <c r="H1767" s="40"/>
      <c r="I1767" s="38"/>
    </row>
    <row r="1768" spans="1:9">
      <c r="A1768" s="8" t="str">
        <f>IF(OR(B1768="",C1768=""),"",IFERROR(MATCH(B1768,'MASTER PRODUK'!$B$5:$B$204,0)*1000+C1768,""))</f>
        <v/>
      </c>
      <c r="B1768" s="38"/>
      <c r="C1768" s="38"/>
      <c r="D1768" s="38"/>
      <c r="E1768" s="38"/>
      <c r="F1768" s="38"/>
      <c r="G1768" s="105"/>
      <c r="H1768" s="40"/>
      <c r="I1768" s="38"/>
    </row>
    <row r="1769" spans="1:9">
      <c r="A1769" s="8" t="str">
        <f>IF(OR(B1769="",C1769=""),"",IFERROR(MATCH(B1769,'MASTER PRODUK'!$B$5:$B$204,0)*1000+C1769,""))</f>
        <v/>
      </c>
      <c r="B1769" s="38"/>
      <c r="C1769" s="38"/>
      <c r="D1769" s="38"/>
      <c r="E1769" s="38"/>
      <c r="F1769" s="38"/>
      <c r="G1769" s="105"/>
      <c r="H1769" s="40"/>
      <c r="I1769" s="38"/>
    </row>
    <row r="1770" spans="1:9">
      <c r="A1770" s="8" t="str">
        <f>IF(OR(B1770="",C1770=""),"",IFERROR(MATCH(B1770,'MASTER PRODUK'!$B$5:$B$204,0)*1000+C1770,""))</f>
        <v/>
      </c>
      <c r="B1770" s="38"/>
      <c r="C1770" s="38"/>
      <c r="D1770" s="38"/>
      <c r="E1770" s="38"/>
      <c r="F1770" s="38"/>
      <c r="G1770" s="105"/>
      <c r="H1770" s="40"/>
      <c r="I1770" s="38"/>
    </row>
    <row r="1771" spans="1:9">
      <c r="A1771" s="8" t="str">
        <f>IF(OR(B1771="",C1771=""),"",IFERROR(MATCH(B1771,'MASTER PRODUK'!$B$5:$B$204,0)*1000+C1771,""))</f>
        <v/>
      </c>
      <c r="B1771" s="38"/>
      <c r="C1771" s="38"/>
      <c r="D1771" s="38"/>
      <c r="E1771" s="38"/>
      <c r="F1771" s="38"/>
      <c r="G1771" s="105"/>
      <c r="H1771" s="40"/>
      <c r="I1771" s="38"/>
    </row>
    <row r="1772" spans="1:9">
      <c r="A1772" s="8" t="str">
        <f>IF(OR(B1772="",C1772=""),"",IFERROR(MATCH(B1772,'MASTER PRODUK'!$B$5:$B$204,0)*1000+C1772,""))</f>
        <v/>
      </c>
      <c r="B1772" s="38"/>
      <c r="C1772" s="38"/>
      <c r="D1772" s="38"/>
      <c r="E1772" s="38"/>
      <c r="F1772" s="38"/>
      <c r="G1772" s="105"/>
      <c r="H1772" s="40"/>
      <c r="I1772" s="38"/>
    </row>
    <row r="1773" spans="1:9">
      <c r="A1773" s="8" t="str">
        <f>IF(OR(B1773="",C1773=""),"",IFERROR(MATCH(B1773,'MASTER PRODUK'!$B$5:$B$204,0)*1000+C1773,""))</f>
        <v/>
      </c>
      <c r="B1773" s="38"/>
      <c r="C1773" s="38"/>
      <c r="D1773" s="38"/>
      <c r="E1773" s="38"/>
      <c r="F1773" s="38"/>
      <c r="G1773" s="105"/>
      <c r="H1773" s="40"/>
      <c r="I1773" s="38"/>
    </row>
    <row r="1774" spans="1:9">
      <c r="A1774" s="8" t="str">
        <f>IF(OR(B1774="",C1774=""),"",IFERROR(MATCH(B1774,'MASTER PRODUK'!$B$5:$B$204,0)*1000+C1774,""))</f>
        <v/>
      </c>
      <c r="B1774" s="38"/>
      <c r="C1774" s="38"/>
      <c r="D1774" s="38"/>
      <c r="E1774" s="38"/>
      <c r="F1774" s="38"/>
      <c r="G1774" s="105"/>
      <c r="H1774" s="40"/>
      <c r="I1774" s="38"/>
    </row>
    <row r="1775" spans="1:9">
      <c r="A1775" s="8" t="str">
        <f>IF(OR(B1775="",C1775=""),"",IFERROR(MATCH(B1775,'MASTER PRODUK'!$B$5:$B$204,0)*1000+C1775,""))</f>
        <v/>
      </c>
      <c r="B1775" s="38"/>
      <c r="C1775" s="38"/>
      <c r="D1775" s="38"/>
      <c r="E1775" s="38"/>
      <c r="F1775" s="38"/>
      <c r="G1775" s="105"/>
      <c r="H1775" s="40"/>
      <c r="I1775" s="38"/>
    </row>
    <row r="1776" spans="1:9">
      <c r="A1776" s="8" t="str">
        <f>IF(OR(B1776="",C1776=""),"",IFERROR(MATCH(B1776,'MASTER PRODUK'!$B$5:$B$204,0)*1000+C1776,""))</f>
        <v/>
      </c>
      <c r="B1776" s="38"/>
      <c r="C1776" s="38"/>
      <c r="D1776" s="38"/>
      <c r="E1776" s="38"/>
      <c r="F1776" s="38"/>
      <c r="G1776" s="105"/>
      <c r="H1776" s="40"/>
      <c r="I1776" s="38"/>
    </row>
    <row r="1777" spans="1:9">
      <c r="A1777" s="8" t="str">
        <f>IF(OR(B1777="",C1777=""),"",IFERROR(MATCH(B1777,'MASTER PRODUK'!$B$5:$B$204,0)*1000+C1777,""))</f>
        <v/>
      </c>
      <c r="B1777" s="38"/>
      <c r="C1777" s="38"/>
      <c r="D1777" s="38"/>
      <c r="E1777" s="38"/>
      <c r="F1777" s="38"/>
      <c r="G1777" s="105"/>
      <c r="H1777" s="40"/>
      <c r="I1777" s="38"/>
    </row>
    <row r="1778" spans="1:9">
      <c r="A1778" s="8" t="str">
        <f>IF(OR(B1778="",C1778=""),"",IFERROR(MATCH(B1778,'MASTER PRODUK'!$B$5:$B$204,0)*1000+C1778,""))</f>
        <v/>
      </c>
      <c r="B1778" s="38"/>
      <c r="C1778" s="38"/>
      <c r="D1778" s="38"/>
      <c r="E1778" s="38"/>
      <c r="F1778" s="38"/>
      <c r="G1778" s="105"/>
      <c r="H1778" s="40"/>
      <c r="I1778" s="38"/>
    </row>
    <row r="1779" spans="1:9">
      <c r="A1779" s="8" t="str">
        <f>IF(OR(B1779="",C1779=""),"",IFERROR(MATCH(B1779,'MASTER PRODUK'!$B$5:$B$204,0)*1000+C1779,""))</f>
        <v/>
      </c>
      <c r="B1779" s="38"/>
      <c r="C1779" s="38"/>
      <c r="D1779" s="38"/>
      <c r="E1779" s="38"/>
      <c r="F1779" s="38"/>
      <c r="G1779" s="105"/>
      <c r="H1779" s="40"/>
      <c r="I1779" s="38"/>
    </row>
    <row r="1780" spans="1:9">
      <c r="A1780" s="8" t="str">
        <f>IF(OR(B1780="",C1780=""),"",IFERROR(MATCH(B1780,'MASTER PRODUK'!$B$5:$B$204,0)*1000+C1780,""))</f>
        <v/>
      </c>
      <c r="B1780" s="38"/>
      <c r="C1780" s="38"/>
      <c r="D1780" s="38"/>
      <c r="E1780" s="38"/>
      <c r="F1780" s="38"/>
      <c r="G1780" s="105"/>
      <c r="H1780" s="40"/>
      <c r="I1780" s="38"/>
    </row>
    <row r="1781" spans="1:9">
      <c r="A1781" s="8" t="str">
        <f>IF(OR(B1781="",C1781=""),"",IFERROR(MATCH(B1781,'MASTER PRODUK'!$B$5:$B$204,0)*1000+C1781,""))</f>
        <v/>
      </c>
      <c r="B1781" s="38"/>
      <c r="C1781" s="38"/>
      <c r="D1781" s="38"/>
      <c r="E1781" s="38"/>
      <c r="F1781" s="38"/>
      <c r="G1781" s="105"/>
      <c r="H1781" s="40"/>
      <c r="I1781" s="38"/>
    </row>
    <row r="1782" spans="1:9">
      <c r="A1782" s="8" t="str">
        <f>IF(OR(B1782="",C1782=""),"",IFERROR(MATCH(B1782,'MASTER PRODUK'!$B$5:$B$204,0)*1000+C1782,""))</f>
        <v/>
      </c>
      <c r="B1782" s="38"/>
      <c r="C1782" s="38"/>
      <c r="D1782" s="38"/>
      <c r="E1782" s="38"/>
      <c r="F1782" s="38"/>
      <c r="G1782" s="105"/>
      <c r="H1782" s="40"/>
      <c r="I1782" s="38"/>
    </row>
    <row r="1783" spans="1:9">
      <c r="A1783" s="8" t="str">
        <f>IF(OR(B1783="",C1783=""),"",IFERROR(MATCH(B1783,'MASTER PRODUK'!$B$5:$B$204,0)*1000+C1783,""))</f>
        <v/>
      </c>
      <c r="B1783" s="38"/>
      <c r="C1783" s="38"/>
      <c r="D1783" s="38"/>
      <c r="E1783" s="38"/>
      <c r="F1783" s="38"/>
      <c r="G1783" s="105"/>
      <c r="H1783" s="40"/>
      <c r="I1783" s="38"/>
    </row>
    <row r="1784" spans="1:9">
      <c r="A1784" s="8" t="str">
        <f>IF(OR(B1784="",C1784=""),"",IFERROR(MATCH(B1784,'MASTER PRODUK'!$B$5:$B$204,0)*1000+C1784,""))</f>
        <v/>
      </c>
      <c r="B1784" s="38"/>
      <c r="C1784" s="38"/>
      <c r="D1784" s="38"/>
      <c r="E1784" s="38"/>
      <c r="F1784" s="38"/>
      <c r="G1784" s="105"/>
      <c r="H1784" s="40"/>
      <c r="I1784" s="38"/>
    </row>
    <row r="1785" spans="1:9">
      <c r="A1785" s="8" t="str">
        <f>IF(OR(B1785="",C1785=""),"",IFERROR(MATCH(B1785,'MASTER PRODUK'!$B$5:$B$204,0)*1000+C1785,""))</f>
        <v/>
      </c>
      <c r="B1785" s="38"/>
      <c r="C1785" s="38"/>
      <c r="D1785" s="38"/>
      <c r="E1785" s="38"/>
      <c r="F1785" s="38"/>
      <c r="G1785" s="105"/>
      <c r="H1785" s="40"/>
      <c r="I1785" s="38"/>
    </row>
    <row r="1786" spans="1:9">
      <c r="A1786" s="8" t="str">
        <f>IF(OR(B1786="",C1786=""),"",IFERROR(MATCH(B1786,'MASTER PRODUK'!$B$5:$B$204,0)*1000+C1786,""))</f>
        <v/>
      </c>
      <c r="B1786" s="38"/>
      <c r="C1786" s="38"/>
      <c r="D1786" s="38"/>
      <c r="E1786" s="38"/>
      <c r="F1786" s="38"/>
      <c r="G1786" s="105"/>
      <c r="H1786" s="40"/>
      <c r="I1786" s="38"/>
    </row>
    <row r="1787" spans="1:9">
      <c r="A1787" s="8" t="str">
        <f>IF(OR(B1787="",C1787=""),"",IFERROR(MATCH(B1787,'MASTER PRODUK'!$B$5:$B$204,0)*1000+C1787,""))</f>
        <v/>
      </c>
      <c r="B1787" s="38"/>
      <c r="C1787" s="38"/>
      <c r="D1787" s="38"/>
      <c r="E1787" s="38"/>
      <c r="F1787" s="38"/>
      <c r="G1787" s="105"/>
      <c r="H1787" s="40"/>
      <c r="I1787" s="38"/>
    </row>
    <row r="1788" spans="1:9">
      <c r="A1788" s="8" t="str">
        <f>IF(OR(B1788="",C1788=""),"",IFERROR(MATCH(B1788,'MASTER PRODUK'!$B$5:$B$204,0)*1000+C1788,""))</f>
        <v/>
      </c>
      <c r="B1788" s="38"/>
      <c r="C1788" s="38"/>
      <c r="D1788" s="38"/>
      <c r="E1788" s="38"/>
      <c r="F1788" s="38"/>
      <c r="G1788" s="105"/>
      <c r="H1788" s="40"/>
      <c r="I1788" s="38"/>
    </row>
    <row r="1789" spans="1:9">
      <c r="A1789" s="8" t="str">
        <f>IF(OR(B1789="",C1789=""),"",IFERROR(MATCH(B1789,'MASTER PRODUK'!$B$5:$B$204,0)*1000+C1789,""))</f>
        <v/>
      </c>
      <c r="B1789" s="38"/>
      <c r="C1789" s="38"/>
      <c r="D1789" s="38"/>
      <c r="E1789" s="38"/>
      <c r="F1789" s="38"/>
      <c r="G1789" s="105"/>
      <c r="H1789" s="40"/>
      <c r="I1789" s="38"/>
    </row>
    <row r="1790" spans="1:9">
      <c r="A1790" s="8" t="str">
        <f>IF(OR(B1790="",C1790=""),"",IFERROR(MATCH(B1790,'MASTER PRODUK'!$B$5:$B$204,0)*1000+C1790,""))</f>
        <v/>
      </c>
      <c r="B1790" s="38"/>
      <c r="C1790" s="38"/>
      <c r="D1790" s="38"/>
      <c r="E1790" s="38"/>
      <c r="F1790" s="38"/>
      <c r="G1790" s="105"/>
      <c r="H1790" s="40"/>
      <c r="I1790" s="38"/>
    </row>
    <row r="1791" spans="1:9">
      <c r="A1791" s="8" t="str">
        <f>IF(OR(B1791="",C1791=""),"",IFERROR(MATCH(B1791,'MASTER PRODUK'!$B$5:$B$204,0)*1000+C1791,""))</f>
        <v/>
      </c>
      <c r="B1791" s="38"/>
      <c r="C1791" s="38"/>
      <c r="D1791" s="38"/>
      <c r="E1791" s="38"/>
      <c r="F1791" s="38"/>
      <c r="G1791" s="105"/>
      <c r="H1791" s="40"/>
      <c r="I1791" s="38"/>
    </row>
    <row r="1792" spans="1:9">
      <c r="A1792" s="8" t="str">
        <f>IF(OR(B1792="",C1792=""),"",IFERROR(MATCH(B1792,'MASTER PRODUK'!$B$5:$B$204,0)*1000+C1792,""))</f>
        <v/>
      </c>
      <c r="B1792" s="38"/>
      <c r="C1792" s="38"/>
      <c r="D1792" s="38"/>
      <c r="E1792" s="38"/>
      <c r="F1792" s="38"/>
      <c r="G1792" s="105"/>
      <c r="H1792" s="40"/>
      <c r="I1792" s="38"/>
    </row>
    <row r="1793" spans="1:9">
      <c r="A1793" s="8" t="str">
        <f>IF(OR(B1793="",C1793=""),"",IFERROR(MATCH(B1793,'MASTER PRODUK'!$B$5:$B$204,0)*1000+C1793,""))</f>
        <v/>
      </c>
      <c r="B1793" s="38"/>
      <c r="C1793" s="38"/>
      <c r="D1793" s="38"/>
      <c r="E1793" s="38"/>
      <c r="F1793" s="38"/>
      <c r="G1793" s="105"/>
      <c r="H1793" s="40"/>
      <c r="I1793" s="38"/>
    </row>
    <row r="1794" spans="1:9">
      <c r="A1794" s="8" t="str">
        <f>IF(OR(B1794="",C1794=""),"",IFERROR(MATCH(B1794,'MASTER PRODUK'!$B$5:$B$204,0)*1000+C1794,""))</f>
        <v/>
      </c>
      <c r="B1794" s="38"/>
      <c r="C1794" s="38"/>
      <c r="D1794" s="38"/>
      <c r="E1794" s="38"/>
      <c r="F1794" s="38"/>
      <c r="G1794" s="105"/>
      <c r="H1794" s="40"/>
      <c r="I1794" s="38"/>
    </row>
    <row r="1795" spans="1:9">
      <c r="A1795" s="8" t="str">
        <f>IF(OR(B1795="",C1795=""),"",IFERROR(MATCH(B1795,'MASTER PRODUK'!$B$5:$B$204,0)*1000+C1795,""))</f>
        <v/>
      </c>
      <c r="B1795" s="38"/>
      <c r="C1795" s="38"/>
      <c r="D1795" s="38"/>
      <c r="E1795" s="38"/>
      <c r="F1795" s="38"/>
      <c r="G1795" s="105"/>
      <c r="H1795" s="40"/>
      <c r="I1795" s="38"/>
    </row>
    <row r="1796" spans="1:9">
      <c r="A1796" s="8" t="str">
        <f>IF(OR(B1796="",C1796=""),"",IFERROR(MATCH(B1796,'MASTER PRODUK'!$B$5:$B$204,0)*1000+C1796,""))</f>
        <v/>
      </c>
      <c r="B1796" s="38"/>
      <c r="C1796" s="38"/>
      <c r="D1796" s="38"/>
      <c r="E1796" s="38"/>
      <c r="F1796" s="38"/>
      <c r="G1796" s="105"/>
      <c r="H1796" s="40"/>
      <c r="I1796" s="38"/>
    </row>
    <row r="1797" spans="1:9">
      <c r="A1797" s="8" t="str">
        <f>IF(OR(B1797="",C1797=""),"",IFERROR(MATCH(B1797,'MASTER PRODUK'!$B$5:$B$204,0)*1000+C1797,""))</f>
        <v/>
      </c>
      <c r="B1797" s="38"/>
      <c r="C1797" s="38"/>
      <c r="D1797" s="38"/>
      <c r="E1797" s="38"/>
      <c r="F1797" s="38"/>
      <c r="G1797" s="105"/>
      <c r="H1797" s="40"/>
      <c r="I1797" s="38"/>
    </row>
    <row r="1798" spans="1:9">
      <c r="A1798" s="8" t="str">
        <f>IF(OR(B1798="",C1798=""),"",IFERROR(MATCH(B1798,'MASTER PRODUK'!$B$5:$B$204,0)*1000+C1798,""))</f>
        <v/>
      </c>
      <c r="B1798" s="38"/>
      <c r="C1798" s="38"/>
      <c r="D1798" s="38"/>
      <c r="E1798" s="38"/>
      <c r="F1798" s="38"/>
      <c r="G1798" s="105"/>
      <c r="H1798" s="40"/>
      <c r="I1798" s="38"/>
    </row>
    <row r="1799" spans="1:9">
      <c r="A1799" s="8" t="str">
        <f>IF(OR(B1799="",C1799=""),"",IFERROR(MATCH(B1799,'MASTER PRODUK'!$B$5:$B$204,0)*1000+C1799,""))</f>
        <v/>
      </c>
      <c r="B1799" s="38"/>
      <c r="C1799" s="38"/>
      <c r="D1799" s="38"/>
      <c r="E1799" s="38"/>
      <c r="F1799" s="38"/>
      <c r="G1799" s="105"/>
      <c r="H1799" s="40"/>
      <c r="I1799" s="38"/>
    </row>
    <row r="1800" spans="1:9">
      <c r="A1800" s="8" t="str">
        <f>IF(OR(B1800="",C1800=""),"",IFERROR(MATCH(B1800,'MASTER PRODUK'!$B$5:$B$204,0)*1000+C1800,""))</f>
        <v/>
      </c>
      <c r="B1800" s="38"/>
      <c r="C1800" s="38"/>
      <c r="D1800" s="38"/>
      <c r="E1800" s="38"/>
      <c r="F1800" s="38"/>
      <c r="G1800" s="105"/>
      <c r="H1800" s="40"/>
      <c r="I1800" s="38"/>
    </row>
    <row r="1801" spans="1:9">
      <c r="A1801" s="8" t="str">
        <f>IF(OR(B1801="",C1801=""),"",IFERROR(MATCH(B1801,'MASTER PRODUK'!$B$5:$B$204,0)*1000+C1801,""))</f>
        <v/>
      </c>
      <c r="B1801" s="38"/>
      <c r="C1801" s="38"/>
      <c r="D1801" s="38"/>
      <c r="E1801" s="38"/>
      <c r="F1801" s="38"/>
      <c r="G1801" s="105"/>
      <c r="H1801" s="40"/>
      <c r="I1801" s="38"/>
    </row>
    <row r="1802" spans="1:9">
      <c r="A1802" s="8" t="str">
        <f>IF(OR(B1802="",C1802=""),"",IFERROR(MATCH(B1802,'MASTER PRODUK'!$B$5:$B$204,0)*1000+C1802,""))</f>
        <v/>
      </c>
      <c r="B1802" s="38"/>
      <c r="C1802" s="38"/>
      <c r="D1802" s="38"/>
      <c r="E1802" s="38"/>
      <c r="F1802" s="38"/>
      <c r="G1802" s="105"/>
      <c r="H1802" s="40"/>
      <c r="I1802" s="38"/>
    </row>
    <row r="1803" spans="1:9">
      <c r="A1803" s="8" t="str">
        <f>IF(OR(B1803="",C1803=""),"",IFERROR(MATCH(B1803,'MASTER PRODUK'!$B$5:$B$204,0)*1000+C1803,""))</f>
        <v/>
      </c>
      <c r="B1803" s="38"/>
      <c r="C1803" s="38"/>
      <c r="D1803" s="38"/>
      <c r="E1803" s="38"/>
      <c r="F1803" s="38"/>
      <c r="G1803" s="105"/>
      <c r="H1803" s="40"/>
      <c r="I1803" s="38"/>
    </row>
    <row r="1804" spans="1:9">
      <c r="A1804" s="8" t="str">
        <f>IF(OR(B1804="",C1804=""),"",IFERROR(MATCH(B1804,'MASTER PRODUK'!$B$5:$B$204,0)*1000+C1804,""))</f>
        <v/>
      </c>
      <c r="B1804" s="38"/>
      <c r="C1804" s="38"/>
      <c r="D1804" s="38"/>
      <c r="E1804" s="38"/>
      <c r="F1804" s="38"/>
      <c r="G1804" s="105"/>
      <c r="H1804" s="40"/>
      <c r="I1804" s="38"/>
    </row>
    <row r="1805" spans="1:9">
      <c r="A1805" s="8" t="str">
        <f>IF(OR(B1805="",C1805=""),"",IFERROR(MATCH(B1805,'MASTER PRODUK'!$B$5:$B$204,0)*1000+C1805,""))</f>
        <v/>
      </c>
      <c r="B1805" s="38"/>
      <c r="C1805" s="38"/>
      <c r="D1805" s="38"/>
      <c r="E1805" s="38"/>
      <c r="F1805" s="38"/>
      <c r="G1805" s="105"/>
      <c r="H1805" s="40"/>
      <c r="I1805" s="38"/>
    </row>
    <row r="1806" spans="1:9">
      <c r="A1806" s="8" t="str">
        <f>IF(OR(B1806="",C1806=""),"",IFERROR(MATCH(B1806,'MASTER PRODUK'!$B$5:$B$204,0)*1000+C1806,""))</f>
        <v/>
      </c>
      <c r="B1806" s="38"/>
      <c r="C1806" s="38"/>
      <c r="D1806" s="38"/>
      <c r="E1806" s="38"/>
      <c r="F1806" s="38"/>
      <c r="G1806" s="105"/>
      <c r="H1806" s="40"/>
      <c r="I1806" s="38"/>
    </row>
    <row r="1807" spans="1:9">
      <c r="A1807" s="8" t="str">
        <f>IF(OR(B1807="",C1807=""),"",IFERROR(MATCH(B1807,'MASTER PRODUK'!$B$5:$B$204,0)*1000+C1807,""))</f>
        <v/>
      </c>
      <c r="B1807" s="38"/>
      <c r="C1807" s="38"/>
      <c r="D1807" s="38"/>
      <c r="E1807" s="38"/>
      <c r="F1807" s="38"/>
      <c r="G1807" s="105"/>
      <c r="H1807" s="40"/>
      <c r="I1807" s="38"/>
    </row>
    <row r="1808" spans="1:9">
      <c r="A1808" s="8" t="str">
        <f>IF(OR(B1808="",C1808=""),"",IFERROR(MATCH(B1808,'MASTER PRODUK'!$B$5:$B$204,0)*1000+C1808,""))</f>
        <v/>
      </c>
      <c r="B1808" s="38"/>
      <c r="C1808" s="38"/>
      <c r="D1808" s="38"/>
      <c r="E1808" s="38"/>
      <c r="F1808" s="38"/>
      <c r="G1808" s="105"/>
      <c r="H1808" s="40"/>
      <c r="I1808" s="38"/>
    </row>
    <row r="1809" spans="1:9">
      <c r="A1809" s="8" t="str">
        <f>IF(OR(B1809="",C1809=""),"",IFERROR(MATCH(B1809,'MASTER PRODUK'!$B$5:$B$204,0)*1000+C1809,""))</f>
        <v/>
      </c>
      <c r="B1809" s="38"/>
      <c r="C1809" s="38"/>
      <c r="D1809" s="38"/>
      <c r="E1809" s="38"/>
      <c r="F1809" s="38"/>
      <c r="G1809" s="105"/>
      <c r="H1809" s="40"/>
      <c r="I1809" s="38"/>
    </row>
    <row r="1810" spans="1:9">
      <c r="A1810" s="8" t="str">
        <f>IF(OR(B1810="",C1810=""),"",IFERROR(MATCH(B1810,'MASTER PRODUK'!$B$5:$B$204,0)*1000+C1810,""))</f>
        <v/>
      </c>
      <c r="B1810" s="38"/>
      <c r="C1810" s="38"/>
      <c r="D1810" s="38"/>
      <c r="E1810" s="38"/>
      <c r="F1810" s="38"/>
      <c r="G1810" s="105"/>
      <c r="H1810" s="40"/>
      <c r="I1810" s="38"/>
    </row>
    <row r="1811" spans="1:9">
      <c r="A1811" s="8" t="str">
        <f>IF(OR(B1811="",C1811=""),"",IFERROR(MATCH(B1811,'MASTER PRODUK'!$B$5:$B$204,0)*1000+C1811,""))</f>
        <v/>
      </c>
      <c r="B1811" s="38"/>
      <c r="C1811" s="38"/>
      <c r="D1811" s="38"/>
      <c r="E1811" s="38"/>
      <c r="F1811" s="38"/>
      <c r="G1811" s="105"/>
      <c r="H1811" s="40"/>
      <c r="I1811" s="38"/>
    </row>
    <row r="1812" spans="1:9">
      <c r="A1812" s="8" t="str">
        <f>IF(OR(B1812="",C1812=""),"",IFERROR(MATCH(B1812,'MASTER PRODUK'!$B$5:$B$204,0)*1000+C1812,""))</f>
        <v/>
      </c>
      <c r="B1812" s="38"/>
      <c r="C1812" s="38"/>
      <c r="D1812" s="38"/>
      <c r="E1812" s="38"/>
      <c r="F1812" s="38"/>
      <c r="G1812" s="105"/>
      <c r="H1812" s="40"/>
      <c r="I1812" s="38"/>
    </row>
    <row r="1813" spans="1:9">
      <c r="A1813" s="8" t="str">
        <f>IF(OR(B1813="",C1813=""),"",IFERROR(MATCH(B1813,'MASTER PRODUK'!$B$5:$B$204,0)*1000+C1813,""))</f>
        <v/>
      </c>
      <c r="B1813" s="38"/>
      <c r="C1813" s="38"/>
      <c r="D1813" s="38"/>
      <c r="E1813" s="38"/>
      <c r="F1813" s="38"/>
      <c r="G1813" s="105"/>
      <c r="H1813" s="40"/>
      <c r="I1813" s="38"/>
    </row>
    <row r="1814" spans="1:9">
      <c r="A1814" s="8" t="str">
        <f>IF(OR(B1814="",C1814=""),"",IFERROR(MATCH(B1814,'MASTER PRODUK'!$B$5:$B$204,0)*1000+C1814,""))</f>
        <v/>
      </c>
      <c r="B1814" s="38"/>
      <c r="C1814" s="38"/>
      <c r="D1814" s="38"/>
      <c r="E1814" s="38"/>
      <c r="F1814" s="38"/>
      <c r="G1814" s="105"/>
      <c r="H1814" s="40"/>
      <c r="I1814" s="38"/>
    </row>
    <row r="1815" spans="1:9">
      <c r="A1815" s="8" t="str">
        <f>IF(OR(B1815="",C1815=""),"",IFERROR(MATCH(B1815,'MASTER PRODUK'!$B$5:$B$204,0)*1000+C1815,""))</f>
        <v/>
      </c>
      <c r="B1815" s="38"/>
      <c r="C1815" s="38"/>
      <c r="D1815" s="38"/>
      <c r="E1815" s="38"/>
      <c r="F1815" s="38"/>
      <c r="G1815" s="105"/>
      <c r="H1815" s="40"/>
      <c r="I1815" s="38"/>
    </row>
    <row r="1816" spans="1:9">
      <c r="A1816" s="8" t="str">
        <f>IF(OR(B1816="",C1816=""),"",IFERROR(MATCH(B1816,'MASTER PRODUK'!$B$5:$B$204,0)*1000+C1816,""))</f>
        <v/>
      </c>
      <c r="B1816" s="38"/>
      <c r="C1816" s="38"/>
      <c r="D1816" s="38"/>
      <c r="E1816" s="38"/>
      <c r="F1816" s="38"/>
      <c r="G1816" s="105"/>
      <c r="H1816" s="40"/>
      <c r="I1816" s="38"/>
    </row>
    <row r="1817" spans="1:9">
      <c r="A1817" s="8" t="str">
        <f>IF(OR(B1817="",C1817=""),"",IFERROR(MATCH(B1817,'MASTER PRODUK'!$B$5:$B$204,0)*1000+C1817,""))</f>
        <v/>
      </c>
      <c r="B1817" s="38"/>
      <c r="C1817" s="38"/>
      <c r="D1817" s="38"/>
      <c r="E1817" s="38"/>
      <c r="F1817" s="38"/>
      <c r="G1817" s="105"/>
      <c r="H1817" s="40"/>
      <c r="I1817" s="38"/>
    </row>
    <row r="1818" spans="1:9">
      <c r="A1818" s="8" t="str">
        <f>IF(OR(B1818="",C1818=""),"",IFERROR(MATCH(B1818,'MASTER PRODUK'!$B$5:$B$204,0)*1000+C1818,""))</f>
        <v/>
      </c>
      <c r="B1818" s="38"/>
      <c r="C1818" s="38"/>
      <c r="D1818" s="38"/>
      <c r="E1818" s="38"/>
      <c r="F1818" s="38"/>
      <c r="G1818" s="105"/>
      <c r="H1818" s="40"/>
      <c r="I1818" s="38"/>
    </row>
    <row r="1819" spans="1:9">
      <c r="A1819" s="8" t="str">
        <f>IF(OR(B1819="",C1819=""),"",IFERROR(MATCH(B1819,'MASTER PRODUK'!$B$5:$B$204,0)*1000+C1819,""))</f>
        <v/>
      </c>
      <c r="B1819" s="38"/>
      <c r="C1819" s="38"/>
      <c r="D1819" s="38"/>
      <c r="E1819" s="38"/>
      <c r="F1819" s="38"/>
      <c r="G1819" s="105"/>
      <c r="H1819" s="40"/>
      <c r="I1819" s="38"/>
    </row>
    <row r="1820" spans="1:9">
      <c r="A1820" s="8" t="str">
        <f>IF(OR(B1820="",C1820=""),"",IFERROR(MATCH(B1820,'MASTER PRODUK'!$B$5:$B$204,0)*1000+C1820,""))</f>
        <v/>
      </c>
      <c r="B1820" s="38"/>
      <c r="C1820" s="38"/>
      <c r="D1820" s="38"/>
      <c r="E1820" s="38"/>
      <c r="F1820" s="38"/>
      <c r="G1820" s="105"/>
      <c r="H1820" s="40"/>
      <c r="I1820" s="38"/>
    </row>
    <row r="1821" spans="1:9">
      <c r="A1821" s="8" t="str">
        <f>IF(OR(B1821="",C1821=""),"",IFERROR(MATCH(B1821,'MASTER PRODUK'!$B$5:$B$204,0)*1000+C1821,""))</f>
        <v/>
      </c>
      <c r="B1821" s="38"/>
      <c r="C1821" s="38"/>
      <c r="D1821" s="38"/>
      <c r="E1821" s="38"/>
      <c r="F1821" s="38"/>
      <c r="G1821" s="105"/>
      <c r="H1821" s="40"/>
      <c r="I1821" s="38"/>
    </row>
    <row r="1822" spans="1:9">
      <c r="A1822" s="8" t="str">
        <f>IF(OR(B1822="",C1822=""),"",IFERROR(MATCH(B1822,'MASTER PRODUK'!$B$5:$B$204,0)*1000+C1822,""))</f>
        <v/>
      </c>
      <c r="B1822" s="38"/>
      <c r="C1822" s="38"/>
      <c r="D1822" s="38"/>
      <c r="E1822" s="38"/>
      <c r="F1822" s="38"/>
      <c r="G1822" s="105"/>
      <c r="H1822" s="40"/>
      <c r="I1822" s="38"/>
    </row>
    <row r="1823" spans="1:9">
      <c r="A1823" s="8" t="str">
        <f>IF(OR(B1823="",C1823=""),"",IFERROR(MATCH(B1823,'MASTER PRODUK'!$B$5:$B$204,0)*1000+C1823,""))</f>
        <v/>
      </c>
      <c r="B1823" s="38"/>
      <c r="C1823" s="38"/>
      <c r="D1823" s="38"/>
      <c r="E1823" s="38"/>
      <c r="F1823" s="38"/>
      <c r="G1823" s="105"/>
      <c r="H1823" s="40"/>
      <c r="I1823" s="38"/>
    </row>
    <row r="1824" spans="1:9">
      <c r="A1824" s="8" t="str">
        <f>IF(OR(B1824="",C1824=""),"",IFERROR(MATCH(B1824,'MASTER PRODUK'!$B$5:$B$204,0)*1000+C1824,""))</f>
        <v/>
      </c>
      <c r="B1824" s="38"/>
      <c r="C1824" s="38"/>
      <c r="D1824" s="38"/>
      <c r="E1824" s="38"/>
      <c r="F1824" s="38"/>
      <c r="G1824" s="105"/>
      <c r="H1824" s="40"/>
      <c r="I1824" s="38"/>
    </row>
    <row r="1825" spans="1:9">
      <c r="A1825" s="8" t="str">
        <f>IF(OR(B1825="",C1825=""),"",IFERROR(MATCH(B1825,'MASTER PRODUK'!$B$5:$B$204,0)*1000+C1825,""))</f>
        <v/>
      </c>
      <c r="B1825" s="38"/>
      <c r="C1825" s="38"/>
      <c r="D1825" s="38"/>
      <c r="E1825" s="38"/>
      <c r="F1825" s="38"/>
      <c r="G1825" s="105"/>
      <c r="H1825" s="40"/>
      <c r="I1825" s="38"/>
    </row>
    <row r="1826" spans="1:9">
      <c r="A1826" s="8" t="str">
        <f>IF(OR(B1826="",C1826=""),"",IFERROR(MATCH(B1826,'MASTER PRODUK'!$B$5:$B$204,0)*1000+C1826,""))</f>
        <v/>
      </c>
      <c r="B1826" s="38"/>
      <c r="C1826" s="38"/>
      <c r="D1826" s="38"/>
      <c r="E1826" s="38"/>
      <c r="F1826" s="38"/>
      <c r="G1826" s="105"/>
      <c r="H1826" s="40"/>
      <c r="I1826" s="38"/>
    </row>
    <row r="1827" spans="1:9">
      <c r="A1827" s="8" t="str">
        <f>IF(OR(B1827="",C1827=""),"",IFERROR(MATCH(B1827,'MASTER PRODUK'!$B$5:$B$204,0)*1000+C1827,""))</f>
        <v/>
      </c>
      <c r="B1827" s="38"/>
      <c r="C1827" s="38"/>
      <c r="D1827" s="38"/>
      <c r="E1827" s="38"/>
      <c r="F1827" s="38"/>
      <c r="G1827" s="105"/>
      <c r="H1827" s="40"/>
      <c r="I1827" s="38"/>
    </row>
    <row r="1828" spans="1:9">
      <c r="A1828" s="8" t="str">
        <f>IF(OR(B1828="",C1828=""),"",IFERROR(MATCH(B1828,'MASTER PRODUK'!$B$5:$B$204,0)*1000+C1828,""))</f>
        <v/>
      </c>
      <c r="B1828" s="38"/>
      <c r="C1828" s="38"/>
      <c r="D1828" s="38"/>
      <c r="E1828" s="38"/>
      <c r="F1828" s="38"/>
      <c r="G1828" s="105"/>
      <c r="H1828" s="40"/>
      <c r="I1828" s="38"/>
    </row>
    <row r="1829" spans="1:9">
      <c r="A1829" s="8" t="str">
        <f>IF(OR(B1829="",C1829=""),"",IFERROR(MATCH(B1829,'MASTER PRODUK'!$B$5:$B$204,0)*1000+C1829,""))</f>
        <v/>
      </c>
      <c r="B1829" s="38"/>
      <c r="C1829" s="38"/>
      <c r="D1829" s="38"/>
      <c r="E1829" s="38"/>
      <c r="F1829" s="38"/>
      <c r="G1829" s="105"/>
      <c r="H1829" s="40"/>
      <c r="I1829" s="38"/>
    </row>
    <row r="1830" spans="1:9">
      <c r="A1830" s="8" t="str">
        <f>IF(OR(B1830="",C1830=""),"",IFERROR(MATCH(B1830,'MASTER PRODUK'!$B$5:$B$204,0)*1000+C1830,""))</f>
        <v/>
      </c>
      <c r="B1830" s="38"/>
      <c r="C1830" s="38"/>
      <c r="D1830" s="38"/>
      <c r="E1830" s="38"/>
      <c r="F1830" s="38"/>
      <c r="G1830" s="105"/>
      <c r="H1830" s="40"/>
      <c r="I1830" s="38"/>
    </row>
    <row r="1831" spans="1:9">
      <c r="A1831" s="8" t="str">
        <f>IF(OR(B1831="",C1831=""),"",IFERROR(MATCH(B1831,'MASTER PRODUK'!$B$5:$B$204,0)*1000+C1831,""))</f>
        <v/>
      </c>
      <c r="B1831" s="38"/>
      <c r="C1831" s="38"/>
      <c r="D1831" s="38"/>
      <c r="E1831" s="38"/>
      <c r="F1831" s="38"/>
      <c r="G1831" s="105"/>
      <c r="H1831" s="40"/>
      <c r="I1831" s="38"/>
    </row>
    <row r="1832" spans="1:9">
      <c r="A1832" s="8" t="str">
        <f>IF(OR(B1832="",C1832=""),"",IFERROR(MATCH(B1832,'MASTER PRODUK'!$B$5:$B$204,0)*1000+C1832,""))</f>
        <v/>
      </c>
      <c r="B1832" s="38"/>
      <c r="C1832" s="38"/>
      <c r="D1832" s="38"/>
      <c r="E1832" s="38"/>
      <c r="F1832" s="38"/>
      <c r="G1832" s="105"/>
      <c r="H1832" s="40"/>
      <c r="I1832" s="38"/>
    </row>
    <row r="1833" spans="1:9">
      <c r="A1833" s="8" t="str">
        <f>IF(OR(B1833="",C1833=""),"",IFERROR(MATCH(B1833,'MASTER PRODUK'!$B$5:$B$204,0)*1000+C1833,""))</f>
        <v/>
      </c>
      <c r="B1833" s="38"/>
      <c r="C1833" s="38"/>
      <c r="D1833" s="38"/>
      <c r="E1833" s="38"/>
      <c r="F1833" s="38"/>
      <c r="G1833" s="105"/>
      <c r="H1833" s="40"/>
      <c r="I1833" s="38"/>
    </row>
    <row r="1834" spans="1:9">
      <c r="A1834" s="8" t="str">
        <f>IF(OR(B1834="",C1834=""),"",IFERROR(MATCH(B1834,'MASTER PRODUK'!$B$5:$B$204,0)*1000+C1834,""))</f>
        <v/>
      </c>
      <c r="B1834" s="38"/>
      <c r="C1834" s="38"/>
      <c r="D1834" s="38"/>
      <c r="E1834" s="38"/>
      <c r="F1834" s="38"/>
      <c r="G1834" s="105"/>
      <c r="H1834" s="40"/>
      <c r="I1834" s="38"/>
    </row>
    <row r="1835" spans="1:9">
      <c r="A1835" s="8" t="str">
        <f>IF(OR(B1835="",C1835=""),"",IFERROR(MATCH(B1835,'MASTER PRODUK'!$B$5:$B$204,0)*1000+C1835,""))</f>
        <v/>
      </c>
      <c r="B1835" s="38"/>
      <c r="C1835" s="38"/>
      <c r="D1835" s="38"/>
      <c r="E1835" s="38"/>
      <c r="F1835" s="38"/>
      <c r="G1835" s="105"/>
      <c r="H1835" s="40"/>
      <c r="I1835" s="38"/>
    </row>
    <row r="1836" spans="1:9">
      <c r="A1836" s="8" t="str">
        <f>IF(OR(B1836="",C1836=""),"",IFERROR(MATCH(B1836,'MASTER PRODUK'!$B$5:$B$204,0)*1000+C1836,""))</f>
        <v/>
      </c>
      <c r="B1836" s="38"/>
      <c r="C1836" s="38"/>
      <c r="D1836" s="38"/>
      <c r="E1836" s="38"/>
      <c r="F1836" s="38"/>
      <c r="G1836" s="105"/>
      <c r="H1836" s="40"/>
      <c r="I1836" s="38"/>
    </row>
    <row r="1837" spans="1:9">
      <c r="A1837" s="8" t="str">
        <f>IF(OR(B1837="",C1837=""),"",IFERROR(MATCH(B1837,'MASTER PRODUK'!$B$5:$B$204,0)*1000+C1837,""))</f>
        <v/>
      </c>
      <c r="B1837" s="38"/>
      <c r="C1837" s="38"/>
      <c r="D1837" s="38"/>
      <c r="E1837" s="38"/>
      <c r="F1837" s="38"/>
      <c r="G1837" s="105"/>
      <c r="H1837" s="40"/>
      <c r="I1837" s="38"/>
    </row>
    <row r="1838" spans="1:9">
      <c r="A1838" s="8" t="str">
        <f>IF(OR(B1838="",C1838=""),"",IFERROR(MATCH(B1838,'MASTER PRODUK'!$B$5:$B$204,0)*1000+C1838,""))</f>
        <v/>
      </c>
      <c r="B1838" s="38"/>
      <c r="C1838" s="38"/>
      <c r="D1838" s="38"/>
      <c r="E1838" s="38"/>
      <c r="F1838" s="38"/>
      <c r="G1838" s="105"/>
      <c r="H1838" s="40"/>
      <c r="I1838" s="38"/>
    </row>
    <row r="1839" spans="1:9">
      <c r="A1839" s="8" t="str">
        <f>IF(OR(B1839="",C1839=""),"",IFERROR(MATCH(B1839,'MASTER PRODUK'!$B$5:$B$204,0)*1000+C1839,""))</f>
        <v/>
      </c>
      <c r="B1839" s="38"/>
      <c r="C1839" s="38"/>
      <c r="D1839" s="38"/>
      <c r="E1839" s="38"/>
      <c r="F1839" s="38"/>
      <c r="G1839" s="105"/>
      <c r="H1839" s="40"/>
      <c r="I1839" s="38"/>
    </row>
    <row r="1840" spans="1:9">
      <c r="A1840" s="8" t="str">
        <f>IF(OR(B1840="",C1840=""),"",IFERROR(MATCH(B1840,'MASTER PRODUK'!$B$5:$B$204,0)*1000+C1840,""))</f>
        <v/>
      </c>
      <c r="B1840" s="38"/>
      <c r="C1840" s="38"/>
      <c r="D1840" s="38"/>
      <c r="E1840" s="38"/>
      <c r="F1840" s="38"/>
      <c r="G1840" s="105"/>
      <c r="H1840" s="40"/>
      <c r="I1840" s="38"/>
    </row>
    <row r="1841" spans="1:9">
      <c r="A1841" s="8" t="str">
        <f>IF(OR(B1841="",C1841=""),"",IFERROR(MATCH(B1841,'MASTER PRODUK'!$B$5:$B$204,0)*1000+C1841,""))</f>
        <v/>
      </c>
      <c r="B1841" s="38"/>
      <c r="C1841" s="38"/>
      <c r="D1841" s="38"/>
      <c r="E1841" s="38"/>
      <c r="F1841" s="38"/>
      <c r="G1841" s="105"/>
      <c r="H1841" s="40"/>
      <c r="I1841" s="38"/>
    </row>
    <row r="1842" spans="1:9">
      <c r="A1842" s="8" t="str">
        <f>IF(OR(B1842="",C1842=""),"",IFERROR(MATCH(B1842,'MASTER PRODUK'!$B$5:$B$204,0)*1000+C1842,""))</f>
        <v/>
      </c>
      <c r="B1842" s="38"/>
      <c r="C1842" s="38"/>
      <c r="D1842" s="38"/>
      <c r="E1842" s="38"/>
      <c r="F1842" s="38"/>
      <c r="G1842" s="105"/>
      <c r="H1842" s="40"/>
      <c r="I1842" s="38"/>
    </row>
    <row r="1843" spans="1:9">
      <c r="A1843" s="8" t="str">
        <f>IF(OR(B1843="",C1843=""),"",IFERROR(MATCH(B1843,'MASTER PRODUK'!$B$5:$B$204,0)*1000+C1843,""))</f>
        <v/>
      </c>
      <c r="B1843" s="38"/>
      <c r="C1843" s="38"/>
      <c r="D1843" s="38"/>
      <c r="E1843" s="38"/>
      <c r="F1843" s="38"/>
      <c r="G1843" s="105"/>
      <c r="H1843" s="40"/>
      <c r="I1843" s="38"/>
    </row>
    <row r="1844" spans="1:9">
      <c r="A1844" s="8" t="str">
        <f>IF(OR(B1844="",C1844=""),"",IFERROR(MATCH(B1844,'MASTER PRODUK'!$B$5:$B$204,0)*1000+C1844,""))</f>
        <v/>
      </c>
      <c r="B1844" s="38"/>
      <c r="C1844" s="38"/>
      <c r="D1844" s="38"/>
      <c r="E1844" s="38"/>
      <c r="F1844" s="38"/>
      <c r="G1844" s="105"/>
      <c r="H1844" s="40"/>
      <c r="I1844" s="38"/>
    </row>
    <row r="1845" spans="1:9">
      <c r="A1845" s="8" t="str">
        <f>IF(OR(B1845="",C1845=""),"",IFERROR(MATCH(B1845,'MASTER PRODUK'!$B$5:$B$204,0)*1000+C1845,""))</f>
        <v/>
      </c>
      <c r="B1845" s="38"/>
      <c r="C1845" s="38"/>
      <c r="D1845" s="38"/>
      <c r="E1845" s="38"/>
      <c r="F1845" s="38"/>
      <c r="G1845" s="105"/>
      <c r="H1845" s="40"/>
      <c r="I1845" s="38"/>
    </row>
    <row r="1846" spans="1:9">
      <c r="A1846" s="8" t="str">
        <f>IF(OR(B1846="",C1846=""),"",IFERROR(MATCH(B1846,'MASTER PRODUK'!$B$5:$B$204,0)*1000+C1846,""))</f>
        <v/>
      </c>
      <c r="B1846" s="38"/>
      <c r="C1846" s="38"/>
      <c r="D1846" s="38"/>
      <c r="E1846" s="38"/>
      <c r="F1846" s="38"/>
      <c r="G1846" s="105"/>
      <c r="H1846" s="40"/>
      <c r="I1846" s="38"/>
    </row>
    <row r="1847" spans="1:9">
      <c r="A1847" s="8" t="str">
        <f>IF(OR(B1847="",C1847=""),"",IFERROR(MATCH(B1847,'MASTER PRODUK'!$B$5:$B$204,0)*1000+C1847,""))</f>
        <v/>
      </c>
      <c r="B1847" s="38"/>
      <c r="C1847" s="38"/>
      <c r="D1847" s="38"/>
      <c r="E1847" s="38"/>
      <c r="F1847" s="38"/>
      <c r="G1847" s="105"/>
      <c r="H1847" s="40"/>
      <c r="I1847" s="38"/>
    </row>
    <row r="1848" spans="1:9">
      <c r="A1848" s="8" t="str">
        <f>IF(OR(B1848="",C1848=""),"",IFERROR(MATCH(B1848,'MASTER PRODUK'!$B$5:$B$204,0)*1000+C1848,""))</f>
        <v/>
      </c>
      <c r="B1848" s="38"/>
      <c r="C1848" s="38"/>
      <c r="D1848" s="38"/>
      <c r="E1848" s="38"/>
      <c r="F1848" s="38"/>
      <c r="G1848" s="105"/>
      <c r="H1848" s="40"/>
      <c r="I1848" s="38"/>
    </row>
    <row r="1849" spans="1:9">
      <c r="A1849" s="8" t="str">
        <f>IF(OR(B1849="",C1849=""),"",IFERROR(MATCH(B1849,'MASTER PRODUK'!$B$5:$B$204,0)*1000+C1849,""))</f>
        <v/>
      </c>
      <c r="B1849" s="38"/>
      <c r="C1849" s="38"/>
      <c r="D1849" s="38"/>
      <c r="E1849" s="38"/>
      <c r="F1849" s="38"/>
      <c r="G1849" s="105"/>
      <c r="H1849" s="40"/>
      <c r="I1849" s="38"/>
    </row>
    <row r="1850" spans="1:9">
      <c r="A1850" s="8" t="str">
        <f>IF(OR(B1850="",C1850=""),"",IFERROR(MATCH(B1850,'MASTER PRODUK'!$B$5:$B$204,0)*1000+C1850,""))</f>
        <v/>
      </c>
      <c r="B1850" s="38"/>
      <c r="C1850" s="38"/>
      <c r="D1850" s="38"/>
      <c r="E1850" s="38"/>
      <c r="F1850" s="38"/>
      <c r="G1850" s="105"/>
      <c r="H1850" s="40"/>
      <c r="I1850" s="38"/>
    </row>
    <row r="1851" spans="1:9">
      <c r="A1851" s="8" t="str">
        <f>IF(OR(B1851="",C1851=""),"",IFERROR(MATCH(B1851,'MASTER PRODUK'!$B$5:$B$204,0)*1000+C1851,""))</f>
        <v/>
      </c>
      <c r="B1851" s="38"/>
      <c r="C1851" s="38"/>
      <c r="D1851" s="38"/>
      <c r="E1851" s="38"/>
      <c r="F1851" s="38"/>
      <c r="G1851" s="105"/>
      <c r="H1851" s="40"/>
      <c r="I1851" s="38"/>
    </row>
    <row r="1852" spans="1:9">
      <c r="A1852" s="8" t="str">
        <f>IF(OR(B1852="",C1852=""),"",IFERROR(MATCH(B1852,'MASTER PRODUK'!$B$5:$B$204,0)*1000+C1852,""))</f>
        <v/>
      </c>
      <c r="B1852" s="38"/>
      <c r="C1852" s="38"/>
      <c r="D1852" s="38"/>
      <c r="E1852" s="38"/>
      <c r="F1852" s="38"/>
      <c r="G1852" s="105"/>
      <c r="H1852" s="40"/>
      <c r="I1852" s="38"/>
    </row>
    <row r="1853" spans="1:9">
      <c r="A1853" s="8" t="str">
        <f>IF(OR(B1853="",C1853=""),"",IFERROR(MATCH(B1853,'MASTER PRODUK'!$B$5:$B$204,0)*1000+C1853,""))</f>
        <v/>
      </c>
      <c r="B1853" s="38"/>
      <c r="C1853" s="38"/>
      <c r="D1853" s="38"/>
      <c r="E1853" s="38"/>
      <c r="F1853" s="38"/>
      <c r="G1853" s="105"/>
      <c r="H1853" s="40"/>
      <c r="I1853" s="38"/>
    </row>
    <row r="1854" spans="1:9">
      <c r="A1854" s="8" t="str">
        <f>IF(OR(B1854="",C1854=""),"",IFERROR(MATCH(B1854,'MASTER PRODUK'!$B$5:$B$204,0)*1000+C1854,""))</f>
        <v/>
      </c>
      <c r="B1854" s="38"/>
      <c r="C1854" s="38"/>
      <c r="D1854" s="38"/>
      <c r="E1854" s="38"/>
      <c r="F1854" s="38"/>
      <c r="G1854" s="105"/>
      <c r="H1854" s="40"/>
      <c r="I1854" s="38"/>
    </row>
    <row r="1855" spans="1:9">
      <c r="A1855" s="8" t="str">
        <f>IF(OR(B1855="",C1855=""),"",IFERROR(MATCH(B1855,'MASTER PRODUK'!$B$5:$B$204,0)*1000+C1855,""))</f>
        <v/>
      </c>
      <c r="B1855" s="38"/>
      <c r="C1855" s="38"/>
      <c r="D1855" s="38"/>
      <c r="E1855" s="38"/>
      <c r="F1855" s="38"/>
      <c r="G1855" s="105"/>
      <c r="H1855" s="40"/>
      <c r="I1855" s="38"/>
    </row>
    <row r="1856" spans="1:9">
      <c r="A1856" s="8" t="str">
        <f>IF(OR(B1856="",C1856=""),"",IFERROR(MATCH(B1856,'MASTER PRODUK'!$B$5:$B$204,0)*1000+C1856,""))</f>
        <v/>
      </c>
      <c r="B1856" s="38"/>
      <c r="C1856" s="38"/>
      <c r="D1856" s="38"/>
      <c r="E1856" s="38"/>
      <c r="F1856" s="38"/>
      <c r="G1856" s="105"/>
      <c r="H1856" s="40"/>
      <c r="I1856" s="38"/>
    </row>
    <row r="1857" spans="1:9">
      <c r="A1857" s="8" t="str">
        <f>IF(OR(B1857="",C1857=""),"",IFERROR(MATCH(B1857,'MASTER PRODUK'!$B$5:$B$204,0)*1000+C1857,""))</f>
        <v/>
      </c>
      <c r="B1857" s="38"/>
      <c r="C1857" s="38"/>
      <c r="D1857" s="38"/>
      <c r="E1857" s="38"/>
      <c r="F1857" s="38"/>
      <c r="G1857" s="105"/>
      <c r="H1857" s="40"/>
      <c r="I1857" s="38"/>
    </row>
    <row r="1858" spans="1:9">
      <c r="A1858" s="8" t="str">
        <f>IF(OR(B1858="",C1858=""),"",IFERROR(MATCH(B1858,'MASTER PRODUK'!$B$5:$B$204,0)*1000+C1858,""))</f>
        <v/>
      </c>
      <c r="B1858" s="38"/>
      <c r="C1858" s="38"/>
      <c r="D1858" s="38"/>
      <c r="E1858" s="38"/>
      <c r="F1858" s="38"/>
      <c r="G1858" s="105"/>
      <c r="H1858" s="40"/>
      <c r="I1858" s="38"/>
    </row>
    <row r="1859" spans="1:9">
      <c r="A1859" s="8" t="str">
        <f>IF(OR(B1859="",C1859=""),"",IFERROR(MATCH(B1859,'MASTER PRODUK'!$B$5:$B$204,0)*1000+C1859,""))</f>
        <v/>
      </c>
      <c r="B1859" s="38"/>
      <c r="C1859" s="38"/>
      <c r="D1859" s="38"/>
      <c r="E1859" s="38"/>
      <c r="F1859" s="38"/>
      <c r="G1859" s="105"/>
      <c r="H1859" s="40"/>
      <c r="I1859" s="38"/>
    </row>
    <row r="1860" spans="1:9">
      <c r="A1860" s="8" t="str">
        <f>IF(OR(B1860="",C1860=""),"",IFERROR(MATCH(B1860,'MASTER PRODUK'!$B$5:$B$204,0)*1000+C1860,""))</f>
        <v/>
      </c>
      <c r="B1860" s="38"/>
      <c r="C1860" s="38"/>
      <c r="D1860" s="38"/>
      <c r="E1860" s="38"/>
      <c r="F1860" s="38"/>
      <c r="G1860" s="105"/>
      <c r="H1860" s="40"/>
      <c r="I1860" s="38"/>
    </row>
    <row r="1861" spans="1:9">
      <c r="A1861" s="8" t="str">
        <f>IF(OR(B1861="",C1861=""),"",IFERROR(MATCH(B1861,'MASTER PRODUK'!$B$5:$B$204,0)*1000+C1861,""))</f>
        <v/>
      </c>
      <c r="B1861" s="38"/>
      <c r="C1861" s="38"/>
      <c r="D1861" s="38"/>
      <c r="E1861" s="38"/>
      <c r="F1861" s="38"/>
      <c r="G1861" s="105"/>
      <c r="H1861" s="40"/>
      <c r="I1861" s="38"/>
    </row>
    <row r="1862" spans="1:9">
      <c r="A1862" s="8" t="str">
        <f>IF(OR(B1862="",C1862=""),"",IFERROR(MATCH(B1862,'MASTER PRODUK'!$B$5:$B$204,0)*1000+C1862,""))</f>
        <v/>
      </c>
      <c r="B1862" s="38"/>
      <c r="C1862" s="38"/>
      <c r="D1862" s="38"/>
      <c r="E1862" s="38"/>
      <c r="F1862" s="38"/>
      <c r="G1862" s="105"/>
      <c r="H1862" s="40"/>
      <c r="I1862" s="38"/>
    </row>
    <row r="1863" spans="1:9">
      <c r="A1863" s="8" t="str">
        <f>IF(OR(B1863="",C1863=""),"",IFERROR(MATCH(B1863,'MASTER PRODUK'!$B$5:$B$204,0)*1000+C1863,""))</f>
        <v/>
      </c>
      <c r="B1863" s="38"/>
      <c r="C1863" s="38"/>
      <c r="D1863" s="38"/>
      <c r="E1863" s="38"/>
      <c r="F1863" s="38"/>
      <c r="G1863" s="105"/>
      <c r="H1863" s="40"/>
      <c r="I1863" s="38"/>
    </row>
    <row r="1864" spans="1:9">
      <c r="A1864" s="8" t="str">
        <f>IF(OR(B1864="",C1864=""),"",IFERROR(MATCH(B1864,'MASTER PRODUK'!$B$5:$B$204,0)*1000+C1864,""))</f>
        <v/>
      </c>
      <c r="B1864" s="38"/>
      <c r="C1864" s="38"/>
      <c r="D1864" s="38"/>
      <c r="E1864" s="38"/>
      <c r="F1864" s="38"/>
      <c r="G1864" s="105"/>
      <c r="H1864" s="40"/>
      <c r="I1864" s="38"/>
    </row>
    <row r="1865" spans="1:9">
      <c r="A1865" s="8" t="str">
        <f>IF(OR(B1865="",C1865=""),"",IFERROR(MATCH(B1865,'MASTER PRODUK'!$B$5:$B$204,0)*1000+C1865,""))</f>
        <v/>
      </c>
      <c r="B1865" s="38"/>
      <c r="C1865" s="38"/>
      <c r="D1865" s="38"/>
      <c r="E1865" s="38"/>
      <c r="F1865" s="38"/>
      <c r="G1865" s="105"/>
      <c r="H1865" s="40"/>
      <c r="I1865" s="38"/>
    </row>
    <row r="1866" spans="1:9">
      <c r="A1866" s="8" t="str">
        <f>IF(OR(B1866="",C1866=""),"",IFERROR(MATCH(B1866,'MASTER PRODUK'!$B$5:$B$204,0)*1000+C1866,""))</f>
        <v/>
      </c>
      <c r="B1866" s="38"/>
      <c r="C1866" s="38"/>
      <c r="D1866" s="38"/>
      <c r="E1866" s="38"/>
      <c r="F1866" s="38"/>
      <c r="G1866" s="105"/>
      <c r="H1866" s="40"/>
      <c r="I1866" s="38"/>
    </row>
    <row r="1867" spans="1:9">
      <c r="A1867" s="8" t="str">
        <f>IF(OR(B1867="",C1867=""),"",IFERROR(MATCH(B1867,'MASTER PRODUK'!$B$5:$B$204,0)*1000+C1867,""))</f>
        <v/>
      </c>
      <c r="B1867" s="38"/>
      <c r="C1867" s="38"/>
      <c r="D1867" s="38"/>
      <c r="E1867" s="38"/>
      <c r="F1867" s="38"/>
      <c r="G1867" s="105"/>
      <c r="H1867" s="40"/>
      <c r="I1867" s="38"/>
    </row>
    <row r="1868" spans="1:9">
      <c r="A1868" s="8" t="str">
        <f>IF(OR(B1868="",C1868=""),"",IFERROR(MATCH(B1868,'MASTER PRODUK'!$B$5:$B$204,0)*1000+C1868,""))</f>
        <v/>
      </c>
      <c r="B1868" s="38"/>
      <c r="C1868" s="38"/>
      <c r="D1868" s="38"/>
      <c r="E1868" s="38"/>
      <c r="F1868" s="38"/>
      <c r="G1868" s="105"/>
      <c r="H1868" s="40"/>
      <c r="I1868" s="38"/>
    </row>
    <row r="1869" spans="1:9">
      <c r="A1869" s="8" t="str">
        <f>IF(OR(B1869="",C1869=""),"",IFERROR(MATCH(B1869,'MASTER PRODUK'!$B$5:$B$204,0)*1000+C1869,""))</f>
        <v/>
      </c>
      <c r="B1869" s="38"/>
      <c r="C1869" s="38"/>
      <c r="D1869" s="38"/>
      <c r="E1869" s="38"/>
      <c r="F1869" s="38"/>
      <c r="G1869" s="105"/>
      <c r="H1869" s="40"/>
      <c r="I1869" s="38"/>
    </row>
    <row r="1870" spans="1:9">
      <c r="A1870" s="8" t="str">
        <f>IF(OR(B1870="",C1870=""),"",IFERROR(MATCH(B1870,'MASTER PRODUK'!$B$5:$B$204,0)*1000+C1870,""))</f>
        <v/>
      </c>
      <c r="B1870" s="38"/>
      <c r="C1870" s="38"/>
      <c r="D1870" s="38"/>
      <c r="E1870" s="38"/>
      <c r="F1870" s="38"/>
      <c r="G1870" s="105"/>
      <c r="H1870" s="40"/>
      <c r="I1870" s="38"/>
    </row>
    <row r="1871" spans="1:9">
      <c r="A1871" s="8" t="str">
        <f>IF(OR(B1871="",C1871=""),"",IFERROR(MATCH(B1871,'MASTER PRODUK'!$B$5:$B$204,0)*1000+C1871,""))</f>
        <v/>
      </c>
      <c r="B1871" s="38"/>
      <c r="C1871" s="38"/>
      <c r="D1871" s="38"/>
      <c r="E1871" s="38"/>
      <c r="F1871" s="38"/>
      <c r="G1871" s="105"/>
      <c r="H1871" s="40"/>
      <c r="I1871" s="38"/>
    </row>
    <row r="1872" spans="1:9">
      <c r="A1872" s="8" t="str">
        <f>IF(OR(B1872="",C1872=""),"",IFERROR(MATCH(B1872,'MASTER PRODUK'!$B$5:$B$204,0)*1000+C1872,""))</f>
        <v/>
      </c>
      <c r="B1872" s="38"/>
      <c r="C1872" s="38"/>
      <c r="D1872" s="38"/>
      <c r="E1872" s="38"/>
      <c r="F1872" s="38"/>
      <c r="G1872" s="105"/>
      <c r="H1872" s="40"/>
      <c r="I1872" s="38"/>
    </row>
    <row r="1873" spans="1:9">
      <c r="A1873" s="8" t="str">
        <f>IF(OR(B1873="",C1873=""),"",IFERROR(MATCH(B1873,'MASTER PRODUK'!$B$5:$B$204,0)*1000+C1873,""))</f>
        <v/>
      </c>
      <c r="B1873" s="38"/>
      <c r="C1873" s="38"/>
      <c r="D1873" s="38"/>
      <c r="E1873" s="38"/>
      <c r="F1873" s="38"/>
      <c r="G1873" s="105"/>
      <c r="H1873" s="40"/>
      <c r="I1873" s="38"/>
    </row>
    <row r="1874" spans="1:9">
      <c r="A1874" s="8" t="str">
        <f>IF(OR(B1874="",C1874=""),"",IFERROR(MATCH(B1874,'MASTER PRODUK'!$B$5:$B$204,0)*1000+C1874,""))</f>
        <v/>
      </c>
      <c r="B1874" s="38"/>
      <c r="C1874" s="38"/>
      <c r="D1874" s="38"/>
      <c r="E1874" s="38"/>
      <c r="F1874" s="38"/>
      <c r="G1874" s="105"/>
      <c r="H1874" s="40"/>
      <c r="I1874" s="38"/>
    </row>
    <row r="1875" spans="1:9">
      <c r="A1875" s="8" t="str">
        <f>IF(OR(B1875="",C1875=""),"",IFERROR(MATCH(B1875,'MASTER PRODUK'!$B$5:$B$204,0)*1000+C1875,""))</f>
        <v/>
      </c>
      <c r="B1875" s="38"/>
      <c r="C1875" s="38"/>
      <c r="D1875" s="38"/>
      <c r="E1875" s="38"/>
      <c r="F1875" s="38"/>
      <c r="G1875" s="105"/>
      <c r="H1875" s="40"/>
      <c r="I1875" s="38"/>
    </row>
    <row r="1876" spans="1:9">
      <c r="A1876" s="8" t="str">
        <f>IF(OR(B1876="",C1876=""),"",IFERROR(MATCH(B1876,'MASTER PRODUK'!$B$5:$B$204,0)*1000+C1876,""))</f>
        <v/>
      </c>
      <c r="B1876" s="38"/>
      <c r="C1876" s="38"/>
      <c r="D1876" s="38"/>
      <c r="E1876" s="38"/>
      <c r="F1876" s="38"/>
      <c r="G1876" s="105"/>
      <c r="H1876" s="40"/>
      <c r="I1876" s="38"/>
    </row>
    <row r="1877" spans="1:9">
      <c r="A1877" s="8" t="str">
        <f>IF(OR(B1877="",C1877=""),"",IFERROR(MATCH(B1877,'MASTER PRODUK'!$B$5:$B$204,0)*1000+C1877,""))</f>
        <v/>
      </c>
      <c r="B1877" s="38"/>
      <c r="C1877" s="38"/>
      <c r="D1877" s="38"/>
      <c r="E1877" s="38"/>
      <c r="F1877" s="38"/>
      <c r="G1877" s="105"/>
      <c r="H1877" s="40"/>
      <c r="I1877" s="38"/>
    </row>
    <row r="1878" spans="1:9">
      <c r="A1878" s="8" t="str">
        <f>IF(OR(B1878="",C1878=""),"",IFERROR(MATCH(B1878,'MASTER PRODUK'!$B$5:$B$204,0)*1000+C1878,""))</f>
        <v/>
      </c>
      <c r="B1878" s="38"/>
      <c r="C1878" s="38"/>
      <c r="D1878" s="38"/>
      <c r="E1878" s="38"/>
      <c r="F1878" s="38"/>
      <c r="G1878" s="105"/>
      <c r="H1878" s="40"/>
      <c r="I1878" s="38"/>
    </row>
    <row r="1879" spans="1:9">
      <c r="A1879" s="8" t="str">
        <f>IF(OR(B1879="",C1879=""),"",IFERROR(MATCH(B1879,'MASTER PRODUK'!$B$5:$B$204,0)*1000+C1879,""))</f>
        <v/>
      </c>
      <c r="B1879" s="38"/>
      <c r="C1879" s="38"/>
      <c r="D1879" s="38"/>
      <c r="E1879" s="38"/>
      <c r="F1879" s="38"/>
      <c r="G1879" s="105"/>
      <c r="H1879" s="40"/>
      <c r="I1879" s="38"/>
    </row>
    <row r="1880" spans="1:9">
      <c r="A1880" s="8" t="str">
        <f>IF(OR(B1880="",C1880=""),"",IFERROR(MATCH(B1880,'MASTER PRODUK'!$B$5:$B$204,0)*1000+C1880,""))</f>
        <v/>
      </c>
      <c r="B1880" s="38"/>
      <c r="C1880" s="38"/>
      <c r="D1880" s="38"/>
      <c r="E1880" s="38"/>
      <c r="F1880" s="38"/>
      <c r="G1880" s="105"/>
      <c r="H1880" s="40"/>
      <c r="I1880" s="38"/>
    </row>
    <row r="1881" spans="1:9">
      <c r="A1881" s="8" t="str">
        <f>IF(OR(B1881="",C1881=""),"",IFERROR(MATCH(B1881,'MASTER PRODUK'!$B$5:$B$204,0)*1000+C1881,""))</f>
        <v/>
      </c>
      <c r="B1881" s="38"/>
      <c r="C1881" s="38"/>
      <c r="D1881" s="38"/>
      <c r="E1881" s="38"/>
      <c r="F1881" s="38"/>
      <c r="G1881" s="105"/>
      <c r="H1881" s="40"/>
      <c r="I1881" s="38"/>
    </row>
    <row r="1882" spans="1:9">
      <c r="A1882" s="8" t="str">
        <f>IF(OR(B1882="",C1882=""),"",IFERROR(MATCH(B1882,'MASTER PRODUK'!$B$5:$B$204,0)*1000+C1882,""))</f>
        <v/>
      </c>
      <c r="B1882" s="38"/>
      <c r="C1882" s="38"/>
      <c r="D1882" s="38"/>
      <c r="E1882" s="38"/>
      <c r="F1882" s="38"/>
      <c r="G1882" s="105"/>
      <c r="H1882" s="40"/>
      <c r="I1882" s="38"/>
    </row>
    <row r="1883" spans="1:9">
      <c r="A1883" s="8" t="str">
        <f>IF(OR(B1883="",C1883=""),"",IFERROR(MATCH(B1883,'MASTER PRODUK'!$B$5:$B$204,0)*1000+C1883,""))</f>
        <v/>
      </c>
      <c r="B1883" s="38"/>
      <c r="C1883" s="38"/>
      <c r="D1883" s="38"/>
      <c r="E1883" s="38"/>
      <c r="F1883" s="38"/>
      <c r="G1883" s="105"/>
      <c r="H1883" s="40"/>
      <c r="I1883" s="38"/>
    </row>
    <row r="1884" spans="1:9">
      <c r="A1884" s="8" t="str">
        <f>IF(OR(B1884="",C1884=""),"",IFERROR(MATCH(B1884,'MASTER PRODUK'!$B$5:$B$204,0)*1000+C1884,""))</f>
        <v/>
      </c>
      <c r="B1884" s="38"/>
      <c r="C1884" s="38"/>
      <c r="D1884" s="38"/>
      <c r="E1884" s="38"/>
      <c r="F1884" s="38"/>
      <c r="G1884" s="105"/>
      <c r="H1884" s="40"/>
      <c r="I1884" s="38"/>
    </row>
    <row r="1885" spans="1:9">
      <c r="A1885" s="8" t="str">
        <f>IF(OR(B1885="",C1885=""),"",IFERROR(MATCH(B1885,'MASTER PRODUK'!$B$5:$B$204,0)*1000+C1885,""))</f>
        <v/>
      </c>
      <c r="B1885" s="38"/>
      <c r="C1885" s="38"/>
      <c r="D1885" s="38"/>
      <c r="E1885" s="38"/>
      <c r="F1885" s="38"/>
      <c r="G1885" s="105"/>
      <c r="H1885" s="40"/>
      <c r="I1885" s="38"/>
    </row>
    <row r="1886" spans="1:9">
      <c r="A1886" s="8" t="str">
        <f>IF(OR(B1886="",C1886=""),"",IFERROR(MATCH(B1886,'MASTER PRODUK'!$B$5:$B$204,0)*1000+C1886,""))</f>
        <v/>
      </c>
      <c r="B1886" s="38"/>
      <c r="C1886" s="38"/>
      <c r="D1886" s="38"/>
      <c r="E1886" s="38"/>
      <c r="F1886" s="38"/>
      <c r="G1886" s="105"/>
      <c r="H1886" s="40"/>
      <c r="I1886" s="38"/>
    </row>
    <row r="1887" spans="1:9">
      <c r="A1887" s="8" t="str">
        <f>IF(OR(B1887="",C1887=""),"",IFERROR(MATCH(B1887,'MASTER PRODUK'!$B$5:$B$204,0)*1000+C1887,""))</f>
        <v/>
      </c>
      <c r="B1887" s="38"/>
      <c r="C1887" s="38"/>
      <c r="D1887" s="38"/>
      <c r="E1887" s="38"/>
      <c r="F1887" s="38"/>
      <c r="G1887" s="105"/>
      <c r="H1887" s="40"/>
      <c r="I1887" s="38"/>
    </row>
    <row r="1888" spans="1:9">
      <c r="A1888" s="8" t="str">
        <f>IF(OR(B1888="",C1888=""),"",IFERROR(MATCH(B1888,'MASTER PRODUK'!$B$5:$B$204,0)*1000+C1888,""))</f>
        <v/>
      </c>
      <c r="B1888" s="38"/>
      <c r="C1888" s="38"/>
      <c r="D1888" s="38"/>
      <c r="E1888" s="38"/>
      <c r="F1888" s="38"/>
      <c r="G1888" s="105"/>
      <c r="H1888" s="40"/>
      <c r="I1888" s="38"/>
    </row>
    <row r="1889" spans="1:9">
      <c r="A1889" s="8" t="str">
        <f>IF(OR(B1889="",C1889=""),"",IFERROR(MATCH(B1889,'MASTER PRODUK'!$B$5:$B$204,0)*1000+C1889,""))</f>
        <v/>
      </c>
      <c r="B1889" s="38"/>
      <c r="C1889" s="38"/>
      <c r="D1889" s="38"/>
      <c r="E1889" s="38"/>
      <c r="F1889" s="38"/>
      <c r="G1889" s="105"/>
      <c r="H1889" s="40"/>
      <c r="I1889" s="38"/>
    </row>
    <row r="1890" spans="1:9">
      <c r="A1890" s="8" t="str">
        <f>IF(OR(B1890="",C1890=""),"",IFERROR(MATCH(B1890,'MASTER PRODUK'!$B$5:$B$204,0)*1000+C1890,""))</f>
        <v/>
      </c>
      <c r="B1890" s="38"/>
      <c r="C1890" s="38"/>
      <c r="D1890" s="38"/>
      <c r="E1890" s="38"/>
      <c r="F1890" s="38"/>
      <c r="G1890" s="105"/>
      <c r="H1890" s="40"/>
      <c r="I1890" s="38"/>
    </row>
    <row r="1891" spans="1:9">
      <c r="A1891" s="8" t="str">
        <f>IF(OR(B1891="",C1891=""),"",IFERROR(MATCH(B1891,'MASTER PRODUK'!$B$5:$B$204,0)*1000+C1891,""))</f>
        <v/>
      </c>
      <c r="B1891" s="38"/>
      <c r="C1891" s="38"/>
      <c r="D1891" s="38"/>
      <c r="E1891" s="38"/>
      <c r="F1891" s="38"/>
      <c r="G1891" s="105"/>
      <c r="H1891" s="40"/>
      <c r="I1891" s="38"/>
    </row>
    <row r="1892" spans="1:9">
      <c r="A1892" s="8" t="str">
        <f>IF(OR(B1892="",C1892=""),"",IFERROR(MATCH(B1892,'MASTER PRODUK'!$B$5:$B$204,0)*1000+C1892,""))</f>
        <v/>
      </c>
      <c r="B1892" s="38"/>
      <c r="C1892" s="38"/>
      <c r="D1892" s="38"/>
      <c r="E1892" s="38"/>
      <c r="F1892" s="38"/>
      <c r="G1892" s="105"/>
      <c r="H1892" s="40"/>
      <c r="I1892" s="38"/>
    </row>
    <row r="1893" spans="1:9">
      <c r="A1893" s="8" t="str">
        <f>IF(OR(B1893="",C1893=""),"",IFERROR(MATCH(B1893,'MASTER PRODUK'!$B$5:$B$204,0)*1000+C1893,""))</f>
        <v/>
      </c>
      <c r="B1893" s="38"/>
      <c r="C1893" s="38"/>
      <c r="D1893" s="38"/>
      <c r="E1893" s="38"/>
      <c r="F1893" s="38"/>
      <c r="G1893" s="105"/>
      <c r="H1893" s="40"/>
      <c r="I1893" s="38"/>
    </row>
    <row r="1894" spans="1:9">
      <c r="A1894" s="8" t="str">
        <f>IF(OR(B1894="",C1894=""),"",IFERROR(MATCH(B1894,'MASTER PRODUK'!$B$5:$B$204,0)*1000+C1894,""))</f>
        <v/>
      </c>
      <c r="B1894" s="38"/>
      <c r="C1894" s="38"/>
      <c r="D1894" s="38"/>
      <c r="E1894" s="38"/>
      <c r="F1894" s="38"/>
      <c r="G1894" s="105"/>
      <c r="H1894" s="40"/>
      <c r="I1894" s="38"/>
    </row>
    <row r="1895" spans="1:9">
      <c r="A1895" s="8" t="str">
        <f>IF(OR(B1895="",C1895=""),"",IFERROR(MATCH(B1895,'MASTER PRODUK'!$B$5:$B$204,0)*1000+C1895,""))</f>
        <v/>
      </c>
      <c r="B1895" s="38"/>
      <c r="C1895" s="38"/>
      <c r="D1895" s="38"/>
      <c r="E1895" s="38"/>
      <c r="F1895" s="38"/>
      <c r="G1895" s="105"/>
      <c r="H1895" s="40"/>
      <c r="I1895" s="38"/>
    </row>
    <row r="1896" spans="1:9">
      <c r="A1896" s="8" t="str">
        <f>IF(OR(B1896="",C1896=""),"",IFERROR(MATCH(B1896,'MASTER PRODUK'!$B$5:$B$204,0)*1000+C1896,""))</f>
        <v/>
      </c>
      <c r="B1896" s="38"/>
      <c r="C1896" s="38"/>
      <c r="D1896" s="38"/>
      <c r="E1896" s="38"/>
      <c r="F1896" s="38"/>
      <c r="G1896" s="105"/>
      <c r="H1896" s="40"/>
      <c r="I1896" s="38"/>
    </row>
    <row r="1897" spans="1:9">
      <c r="A1897" s="8" t="str">
        <f>IF(OR(B1897="",C1897=""),"",IFERROR(MATCH(B1897,'MASTER PRODUK'!$B$5:$B$204,0)*1000+C1897,""))</f>
        <v/>
      </c>
      <c r="B1897" s="38"/>
      <c r="C1897" s="38"/>
      <c r="D1897" s="38"/>
      <c r="E1897" s="38"/>
      <c r="F1897" s="38"/>
      <c r="G1897" s="105"/>
      <c r="H1897" s="40"/>
      <c r="I1897" s="38"/>
    </row>
    <row r="1898" spans="1:9">
      <c r="A1898" s="8" t="str">
        <f>IF(OR(B1898="",C1898=""),"",IFERROR(MATCH(B1898,'MASTER PRODUK'!$B$5:$B$204,0)*1000+C1898,""))</f>
        <v/>
      </c>
      <c r="B1898" s="38"/>
      <c r="C1898" s="38"/>
      <c r="D1898" s="38"/>
      <c r="E1898" s="38"/>
      <c r="F1898" s="38"/>
      <c r="G1898" s="105"/>
      <c r="H1898" s="40"/>
      <c r="I1898" s="38"/>
    </row>
    <row r="1899" spans="1:9">
      <c r="A1899" s="8" t="str">
        <f>IF(OR(B1899="",C1899=""),"",IFERROR(MATCH(B1899,'MASTER PRODUK'!$B$5:$B$204,0)*1000+C1899,""))</f>
        <v/>
      </c>
      <c r="B1899" s="38"/>
      <c r="C1899" s="38"/>
      <c r="D1899" s="38"/>
      <c r="E1899" s="38"/>
      <c r="F1899" s="38"/>
      <c r="G1899" s="105"/>
      <c r="H1899" s="40"/>
      <c r="I1899" s="38"/>
    </row>
    <row r="1900" spans="1:9">
      <c r="A1900" s="8" t="str">
        <f>IF(OR(B1900="",C1900=""),"",IFERROR(MATCH(B1900,'MASTER PRODUK'!$B$5:$B$204,0)*1000+C1900,""))</f>
        <v/>
      </c>
      <c r="B1900" s="38"/>
      <c r="C1900" s="38"/>
      <c r="D1900" s="38"/>
      <c r="E1900" s="38"/>
      <c r="F1900" s="38"/>
      <c r="G1900" s="105"/>
      <c r="H1900" s="40"/>
      <c r="I1900" s="38"/>
    </row>
    <row r="1901" spans="1:9">
      <c r="A1901" s="8" t="str">
        <f>IF(OR(B1901="",C1901=""),"",IFERROR(MATCH(B1901,'MASTER PRODUK'!$B$5:$B$204,0)*1000+C1901,""))</f>
        <v/>
      </c>
      <c r="B1901" s="38"/>
      <c r="C1901" s="38"/>
      <c r="D1901" s="38"/>
      <c r="E1901" s="38"/>
      <c r="F1901" s="38"/>
      <c r="G1901" s="105"/>
      <c r="H1901" s="40"/>
      <c r="I1901" s="38"/>
    </row>
    <row r="1902" spans="1:9">
      <c r="A1902" s="8" t="str">
        <f>IF(OR(B1902="",C1902=""),"",IFERROR(MATCH(B1902,'MASTER PRODUK'!$B$5:$B$204,0)*1000+C1902,""))</f>
        <v/>
      </c>
      <c r="B1902" s="38"/>
      <c r="C1902" s="38"/>
      <c r="D1902" s="38"/>
      <c r="E1902" s="38"/>
      <c r="F1902" s="38"/>
      <c r="G1902" s="105"/>
      <c r="H1902" s="40"/>
      <c r="I1902" s="38"/>
    </row>
    <row r="1903" spans="1:9">
      <c r="A1903" s="8" t="str">
        <f>IF(OR(B1903="",C1903=""),"",IFERROR(MATCH(B1903,'MASTER PRODUK'!$B$5:$B$204,0)*1000+C1903,""))</f>
        <v/>
      </c>
      <c r="B1903" s="38"/>
      <c r="C1903" s="38"/>
      <c r="D1903" s="38"/>
      <c r="E1903" s="38"/>
      <c r="F1903" s="38"/>
      <c r="G1903" s="105"/>
      <c r="H1903" s="40"/>
      <c r="I1903" s="38"/>
    </row>
    <row r="1904" spans="1:9">
      <c r="A1904" s="8" t="str">
        <f>IF(OR(B1904="",C1904=""),"",IFERROR(MATCH(B1904,'MASTER PRODUK'!$B$5:$B$204,0)*1000+C1904,""))</f>
        <v/>
      </c>
      <c r="B1904" s="38"/>
      <c r="C1904" s="38"/>
      <c r="D1904" s="38"/>
      <c r="E1904" s="38"/>
      <c r="F1904" s="38"/>
      <c r="G1904" s="105"/>
      <c r="H1904" s="40"/>
      <c r="I1904" s="38"/>
    </row>
    <row r="1905" spans="1:9">
      <c r="A1905" s="8" t="str">
        <f>IF(OR(B1905="",C1905=""),"",IFERROR(MATCH(B1905,'MASTER PRODUK'!$B$5:$B$204,0)*1000+C1905,""))</f>
        <v/>
      </c>
      <c r="B1905" s="38"/>
      <c r="C1905" s="38"/>
      <c r="D1905" s="38"/>
      <c r="E1905" s="38"/>
      <c r="F1905" s="38"/>
      <c r="G1905" s="105"/>
      <c r="H1905" s="40"/>
      <c r="I1905" s="38"/>
    </row>
    <row r="1906" spans="1:9">
      <c r="A1906" s="8" t="str">
        <f>IF(OR(B1906="",C1906=""),"",IFERROR(MATCH(B1906,'MASTER PRODUK'!$B$5:$B$204,0)*1000+C1906,""))</f>
        <v/>
      </c>
      <c r="B1906" s="38"/>
      <c r="C1906" s="38"/>
      <c r="D1906" s="38"/>
      <c r="E1906" s="38"/>
      <c r="F1906" s="38"/>
      <c r="G1906" s="105"/>
      <c r="H1906" s="40"/>
      <c r="I1906" s="38"/>
    </row>
    <row r="1907" spans="1:9">
      <c r="A1907" s="8" t="str">
        <f>IF(OR(B1907="",C1907=""),"",IFERROR(MATCH(B1907,'MASTER PRODUK'!$B$5:$B$204,0)*1000+C1907,""))</f>
        <v/>
      </c>
      <c r="B1907" s="38"/>
      <c r="C1907" s="38"/>
      <c r="D1907" s="38"/>
      <c r="E1907" s="38"/>
      <c r="F1907" s="38"/>
      <c r="G1907" s="105"/>
      <c r="H1907" s="40"/>
      <c r="I1907" s="38"/>
    </row>
    <row r="1908" spans="1:9">
      <c r="A1908" s="8" t="str">
        <f>IF(OR(B1908="",C1908=""),"",IFERROR(MATCH(B1908,'MASTER PRODUK'!$B$5:$B$204,0)*1000+C1908,""))</f>
        <v/>
      </c>
      <c r="B1908" s="38"/>
      <c r="C1908" s="38"/>
      <c r="D1908" s="38"/>
      <c r="E1908" s="38"/>
      <c r="F1908" s="38"/>
      <c r="G1908" s="105"/>
      <c r="H1908" s="40"/>
      <c r="I1908" s="38"/>
    </row>
    <row r="1909" spans="1:9">
      <c r="A1909" s="8" t="str">
        <f>IF(OR(B1909="",C1909=""),"",IFERROR(MATCH(B1909,'MASTER PRODUK'!$B$5:$B$204,0)*1000+C1909,""))</f>
        <v/>
      </c>
      <c r="B1909" s="38"/>
      <c r="C1909" s="38"/>
      <c r="D1909" s="38"/>
      <c r="E1909" s="38"/>
      <c r="F1909" s="38"/>
      <c r="G1909" s="105"/>
      <c r="H1909" s="40"/>
      <c r="I1909" s="38"/>
    </row>
    <row r="1910" spans="1:9">
      <c r="A1910" s="8" t="str">
        <f>IF(OR(B1910="",C1910=""),"",IFERROR(MATCH(B1910,'MASTER PRODUK'!$B$5:$B$204,0)*1000+C1910,""))</f>
        <v/>
      </c>
      <c r="B1910" s="38"/>
      <c r="C1910" s="38"/>
      <c r="D1910" s="38"/>
      <c r="E1910" s="38"/>
      <c r="F1910" s="38"/>
      <c r="G1910" s="105"/>
      <c r="H1910" s="40"/>
      <c r="I1910" s="38"/>
    </row>
    <row r="1911" spans="1:9">
      <c r="A1911" s="8" t="str">
        <f>IF(OR(B1911="",C1911=""),"",IFERROR(MATCH(B1911,'MASTER PRODUK'!$B$5:$B$204,0)*1000+C1911,""))</f>
        <v/>
      </c>
      <c r="B1911" s="38"/>
      <c r="C1911" s="38"/>
      <c r="D1911" s="38"/>
      <c r="E1911" s="38"/>
      <c r="F1911" s="38"/>
      <c r="G1911" s="105"/>
      <c r="H1911" s="40"/>
      <c r="I1911" s="38"/>
    </row>
    <row r="1912" spans="1:9">
      <c r="A1912" s="8" t="str">
        <f>IF(OR(B1912="",C1912=""),"",IFERROR(MATCH(B1912,'MASTER PRODUK'!$B$5:$B$204,0)*1000+C1912,""))</f>
        <v/>
      </c>
      <c r="B1912" s="38"/>
      <c r="C1912" s="38"/>
      <c r="D1912" s="38"/>
      <c r="E1912" s="38"/>
      <c r="F1912" s="38"/>
      <c r="G1912" s="105"/>
      <c r="H1912" s="40"/>
      <c r="I1912" s="38"/>
    </row>
    <row r="1913" spans="1:9">
      <c r="A1913" s="8" t="str">
        <f>IF(OR(B1913="",C1913=""),"",IFERROR(MATCH(B1913,'MASTER PRODUK'!$B$5:$B$204,0)*1000+C1913,""))</f>
        <v/>
      </c>
      <c r="B1913" s="38"/>
      <c r="C1913" s="38"/>
      <c r="D1913" s="38"/>
      <c r="E1913" s="38"/>
      <c r="F1913" s="38"/>
      <c r="G1913" s="105"/>
      <c r="H1913" s="40"/>
      <c r="I1913" s="38"/>
    </row>
    <row r="1914" spans="1:9">
      <c r="A1914" s="8" t="str">
        <f>IF(OR(B1914="",C1914=""),"",IFERROR(MATCH(B1914,'MASTER PRODUK'!$B$5:$B$204,0)*1000+C1914,""))</f>
        <v/>
      </c>
      <c r="B1914" s="38"/>
      <c r="C1914" s="38"/>
      <c r="D1914" s="38"/>
      <c r="E1914" s="38"/>
      <c r="F1914" s="38"/>
      <c r="G1914" s="105"/>
      <c r="H1914" s="40"/>
      <c r="I1914" s="38"/>
    </row>
    <row r="1915" spans="1:9">
      <c r="A1915" s="8" t="str">
        <f>IF(OR(B1915="",C1915=""),"",IFERROR(MATCH(B1915,'MASTER PRODUK'!$B$5:$B$204,0)*1000+C1915,""))</f>
        <v/>
      </c>
      <c r="B1915" s="38"/>
      <c r="C1915" s="38"/>
      <c r="D1915" s="38"/>
      <c r="E1915" s="38"/>
      <c r="F1915" s="38"/>
      <c r="G1915" s="105"/>
      <c r="H1915" s="40"/>
      <c r="I1915" s="38"/>
    </row>
    <row r="1916" spans="1:9">
      <c r="A1916" s="8" t="str">
        <f>IF(OR(B1916="",C1916=""),"",IFERROR(MATCH(B1916,'MASTER PRODUK'!$B$5:$B$204,0)*1000+C1916,""))</f>
        <v/>
      </c>
      <c r="B1916" s="38"/>
      <c r="C1916" s="38"/>
      <c r="D1916" s="38"/>
      <c r="E1916" s="38"/>
      <c r="F1916" s="38"/>
      <c r="G1916" s="105"/>
      <c r="H1916" s="40"/>
      <c r="I1916" s="38"/>
    </row>
    <row r="1917" spans="1:9">
      <c r="A1917" s="8" t="str">
        <f>IF(OR(B1917="",C1917=""),"",IFERROR(MATCH(B1917,'MASTER PRODUK'!$B$5:$B$204,0)*1000+C1917,""))</f>
        <v/>
      </c>
      <c r="B1917" s="38"/>
      <c r="C1917" s="38"/>
      <c r="D1917" s="38"/>
      <c r="E1917" s="38"/>
      <c r="F1917" s="38"/>
      <c r="G1917" s="105"/>
      <c r="H1917" s="40"/>
      <c r="I1917" s="38"/>
    </row>
    <row r="1918" spans="1:9">
      <c r="A1918" s="8" t="str">
        <f>IF(OR(B1918="",C1918=""),"",IFERROR(MATCH(B1918,'MASTER PRODUK'!$B$5:$B$204,0)*1000+C1918,""))</f>
        <v/>
      </c>
      <c r="B1918" s="38"/>
      <c r="C1918" s="38"/>
      <c r="D1918" s="38"/>
      <c r="E1918" s="38"/>
      <c r="F1918" s="38"/>
      <c r="G1918" s="105"/>
      <c r="H1918" s="40"/>
      <c r="I1918" s="38"/>
    </row>
    <row r="1919" spans="1:9">
      <c r="A1919" s="8" t="str">
        <f>IF(OR(B1919="",C1919=""),"",IFERROR(MATCH(B1919,'MASTER PRODUK'!$B$5:$B$204,0)*1000+C1919,""))</f>
        <v/>
      </c>
      <c r="B1919" s="38"/>
      <c r="C1919" s="38"/>
      <c r="D1919" s="38"/>
      <c r="E1919" s="38"/>
      <c r="F1919" s="38"/>
      <c r="G1919" s="105"/>
      <c r="H1919" s="40"/>
      <c r="I1919" s="38"/>
    </row>
    <row r="1920" spans="1:9">
      <c r="A1920" s="8" t="str">
        <f>IF(OR(B1920="",C1920=""),"",IFERROR(MATCH(B1920,'MASTER PRODUK'!$B$5:$B$204,0)*1000+C1920,""))</f>
        <v/>
      </c>
      <c r="B1920" s="38"/>
      <c r="C1920" s="38"/>
      <c r="D1920" s="38"/>
      <c r="E1920" s="38"/>
      <c r="F1920" s="38"/>
      <c r="G1920" s="105"/>
      <c r="H1920" s="40"/>
      <c r="I1920" s="38"/>
    </row>
    <row r="1921" spans="1:9">
      <c r="A1921" s="8" t="str">
        <f>IF(OR(B1921="",C1921=""),"",IFERROR(MATCH(B1921,'MASTER PRODUK'!$B$5:$B$204,0)*1000+C1921,""))</f>
        <v/>
      </c>
      <c r="B1921" s="38"/>
      <c r="C1921" s="38"/>
      <c r="D1921" s="38"/>
      <c r="E1921" s="38"/>
      <c r="F1921" s="38"/>
      <c r="G1921" s="105"/>
      <c r="H1921" s="40"/>
      <c r="I1921" s="38"/>
    </row>
    <row r="1922" spans="1:9">
      <c r="A1922" s="8" t="str">
        <f>IF(OR(B1922="",C1922=""),"",IFERROR(MATCH(B1922,'MASTER PRODUK'!$B$5:$B$204,0)*1000+C1922,""))</f>
        <v/>
      </c>
      <c r="B1922" s="38"/>
      <c r="C1922" s="38"/>
      <c r="D1922" s="38"/>
      <c r="E1922" s="38"/>
      <c r="F1922" s="38"/>
      <c r="G1922" s="105"/>
      <c r="H1922" s="40"/>
      <c r="I1922" s="38"/>
    </row>
    <row r="1923" spans="1:9">
      <c r="A1923" s="8" t="str">
        <f>IF(OR(B1923="",C1923=""),"",IFERROR(MATCH(B1923,'MASTER PRODUK'!$B$5:$B$204,0)*1000+C1923,""))</f>
        <v/>
      </c>
      <c r="B1923" s="38"/>
      <c r="C1923" s="38"/>
      <c r="D1923" s="38"/>
      <c r="E1923" s="38"/>
      <c r="F1923" s="38"/>
      <c r="G1923" s="105"/>
      <c r="H1923" s="40"/>
      <c r="I1923" s="38"/>
    </row>
    <row r="1924" spans="1:9">
      <c r="A1924" s="8" t="str">
        <f>IF(OR(B1924="",C1924=""),"",IFERROR(MATCH(B1924,'MASTER PRODUK'!$B$5:$B$204,0)*1000+C1924,""))</f>
        <v/>
      </c>
      <c r="B1924" s="38"/>
      <c r="C1924" s="38"/>
      <c r="D1924" s="38"/>
      <c r="E1924" s="38"/>
      <c r="F1924" s="38"/>
      <c r="G1924" s="105"/>
      <c r="H1924" s="40"/>
      <c r="I1924" s="38"/>
    </row>
    <row r="1925" spans="1:9">
      <c r="A1925" s="8" t="str">
        <f>IF(OR(B1925="",C1925=""),"",IFERROR(MATCH(B1925,'MASTER PRODUK'!$B$5:$B$204,0)*1000+C1925,""))</f>
        <v/>
      </c>
      <c r="B1925" s="38"/>
      <c r="C1925" s="38"/>
      <c r="D1925" s="38"/>
      <c r="E1925" s="38"/>
      <c r="F1925" s="38"/>
      <c r="G1925" s="105"/>
      <c r="H1925" s="40"/>
      <c r="I1925" s="38"/>
    </row>
    <row r="1926" spans="1:9">
      <c r="A1926" s="8" t="str">
        <f>IF(OR(B1926="",C1926=""),"",IFERROR(MATCH(B1926,'MASTER PRODUK'!$B$5:$B$204,0)*1000+C1926,""))</f>
        <v/>
      </c>
      <c r="B1926" s="38"/>
      <c r="C1926" s="38"/>
      <c r="D1926" s="38"/>
      <c r="E1926" s="38"/>
      <c r="F1926" s="38"/>
      <c r="G1926" s="105"/>
      <c r="H1926" s="40"/>
      <c r="I1926" s="38"/>
    </row>
    <row r="1927" spans="1:9">
      <c r="A1927" s="8" t="str">
        <f>IF(OR(B1927="",C1927=""),"",IFERROR(MATCH(B1927,'MASTER PRODUK'!$B$5:$B$204,0)*1000+C1927,""))</f>
        <v/>
      </c>
      <c r="B1927" s="38"/>
      <c r="C1927" s="38"/>
      <c r="D1927" s="38"/>
      <c r="E1927" s="38"/>
      <c r="F1927" s="38"/>
      <c r="G1927" s="105"/>
      <c r="H1927" s="40"/>
      <c r="I1927" s="38"/>
    </row>
    <row r="1928" spans="1:9">
      <c r="A1928" s="8" t="str">
        <f>IF(OR(B1928="",C1928=""),"",IFERROR(MATCH(B1928,'MASTER PRODUK'!$B$5:$B$204,0)*1000+C1928,""))</f>
        <v/>
      </c>
      <c r="B1928" s="38"/>
      <c r="C1928" s="38"/>
      <c r="D1928" s="38"/>
      <c r="E1928" s="38"/>
      <c r="F1928" s="38"/>
      <c r="G1928" s="105"/>
      <c r="H1928" s="40"/>
      <c r="I1928" s="38"/>
    </row>
    <row r="1929" spans="1:9">
      <c r="A1929" s="8" t="str">
        <f>IF(OR(B1929="",C1929=""),"",IFERROR(MATCH(B1929,'MASTER PRODUK'!$B$5:$B$204,0)*1000+C1929,""))</f>
        <v/>
      </c>
      <c r="B1929" s="38"/>
      <c r="C1929" s="38"/>
      <c r="D1929" s="38"/>
      <c r="E1929" s="38"/>
      <c r="F1929" s="38"/>
      <c r="G1929" s="105"/>
      <c r="H1929" s="40"/>
      <c r="I1929" s="38"/>
    </row>
    <row r="1930" spans="1:9">
      <c r="A1930" s="8" t="str">
        <f>IF(OR(B1930="",C1930=""),"",IFERROR(MATCH(B1930,'MASTER PRODUK'!$B$5:$B$204,0)*1000+C1930,""))</f>
        <v/>
      </c>
      <c r="B1930" s="38"/>
      <c r="C1930" s="38"/>
      <c r="D1930" s="38"/>
      <c r="E1930" s="38"/>
      <c r="F1930" s="38"/>
      <c r="G1930" s="105"/>
      <c r="H1930" s="40"/>
      <c r="I1930" s="38"/>
    </row>
    <row r="1931" spans="1:9">
      <c r="A1931" s="8" t="str">
        <f>IF(OR(B1931="",C1931=""),"",IFERROR(MATCH(B1931,'MASTER PRODUK'!$B$5:$B$204,0)*1000+C1931,""))</f>
        <v/>
      </c>
      <c r="B1931" s="38"/>
      <c r="C1931" s="38"/>
      <c r="D1931" s="38"/>
      <c r="E1931" s="38"/>
      <c r="F1931" s="38"/>
      <c r="G1931" s="105"/>
      <c r="H1931" s="40"/>
      <c r="I1931" s="38"/>
    </row>
    <row r="1932" spans="1:9">
      <c r="A1932" s="8" t="str">
        <f>IF(OR(B1932="",C1932=""),"",IFERROR(MATCH(B1932,'MASTER PRODUK'!$B$5:$B$204,0)*1000+C1932,""))</f>
        <v/>
      </c>
      <c r="B1932" s="38"/>
      <c r="C1932" s="38"/>
      <c r="D1932" s="38"/>
      <c r="E1932" s="38"/>
      <c r="F1932" s="38"/>
      <c r="G1932" s="105"/>
      <c r="H1932" s="40"/>
      <c r="I1932" s="38"/>
    </row>
    <row r="1933" spans="1:9">
      <c r="A1933" s="8" t="str">
        <f>IF(OR(B1933="",C1933=""),"",IFERROR(MATCH(B1933,'MASTER PRODUK'!$B$5:$B$204,0)*1000+C1933,""))</f>
        <v/>
      </c>
      <c r="B1933" s="38"/>
      <c r="C1933" s="38"/>
      <c r="D1933" s="38"/>
      <c r="E1933" s="38"/>
      <c r="F1933" s="38"/>
      <c r="G1933" s="105"/>
      <c r="H1933" s="40"/>
      <c r="I1933" s="38"/>
    </row>
    <row r="1934" spans="1:9">
      <c r="A1934" s="8" t="str">
        <f>IF(OR(B1934="",C1934=""),"",IFERROR(MATCH(B1934,'MASTER PRODUK'!$B$5:$B$204,0)*1000+C1934,""))</f>
        <v/>
      </c>
      <c r="B1934" s="38"/>
      <c r="C1934" s="38"/>
      <c r="D1934" s="38"/>
      <c r="E1934" s="38"/>
      <c r="F1934" s="38"/>
      <c r="G1934" s="105"/>
      <c r="H1934" s="40"/>
      <c r="I1934" s="38"/>
    </row>
    <row r="1935" spans="1:9">
      <c r="A1935" s="8" t="str">
        <f>IF(OR(B1935="",C1935=""),"",IFERROR(MATCH(B1935,'MASTER PRODUK'!$B$5:$B$204,0)*1000+C1935,""))</f>
        <v/>
      </c>
      <c r="B1935" s="38"/>
      <c r="C1935" s="38"/>
      <c r="D1935" s="38"/>
      <c r="E1935" s="38"/>
      <c r="F1935" s="38"/>
      <c r="G1935" s="105"/>
      <c r="H1935" s="40"/>
      <c r="I1935" s="38"/>
    </row>
    <row r="1936" spans="1:9">
      <c r="A1936" s="8" t="str">
        <f>IF(OR(B1936="",C1936=""),"",IFERROR(MATCH(B1936,'MASTER PRODUK'!$B$5:$B$204,0)*1000+C1936,""))</f>
        <v/>
      </c>
      <c r="B1936" s="38"/>
      <c r="C1936" s="38"/>
      <c r="D1936" s="38"/>
      <c r="E1936" s="38"/>
      <c r="F1936" s="38"/>
      <c r="G1936" s="105"/>
      <c r="H1936" s="40"/>
      <c r="I1936" s="38"/>
    </row>
    <row r="1937" spans="1:9">
      <c r="A1937" s="8" t="str">
        <f>IF(OR(B1937="",C1937=""),"",IFERROR(MATCH(B1937,'MASTER PRODUK'!$B$5:$B$204,0)*1000+C1937,""))</f>
        <v/>
      </c>
      <c r="B1937" s="38"/>
      <c r="C1937" s="38"/>
      <c r="D1937" s="38"/>
      <c r="E1937" s="38"/>
      <c r="F1937" s="38"/>
      <c r="G1937" s="105"/>
      <c r="H1937" s="40"/>
      <c r="I1937" s="38"/>
    </row>
    <row r="1938" spans="1:9">
      <c r="A1938" s="8" t="str">
        <f>IF(OR(B1938="",C1938=""),"",IFERROR(MATCH(B1938,'MASTER PRODUK'!$B$5:$B$204,0)*1000+C1938,""))</f>
        <v/>
      </c>
      <c r="B1938" s="38"/>
      <c r="C1938" s="38"/>
      <c r="D1938" s="38"/>
      <c r="E1938" s="38"/>
      <c r="F1938" s="38"/>
      <c r="G1938" s="105"/>
      <c r="H1938" s="40"/>
      <c r="I1938" s="38"/>
    </row>
    <row r="1939" spans="1:9">
      <c r="A1939" s="8" t="str">
        <f>IF(OR(B1939="",C1939=""),"",IFERROR(MATCH(B1939,'MASTER PRODUK'!$B$5:$B$204,0)*1000+C1939,""))</f>
        <v/>
      </c>
      <c r="B1939" s="38"/>
      <c r="C1939" s="38"/>
      <c r="D1939" s="38"/>
      <c r="E1939" s="38"/>
      <c r="F1939" s="38"/>
      <c r="G1939" s="105"/>
      <c r="H1939" s="40"/>
      <c r="I1939" s="38"/>
    </row>
    <row r="1940" spans="1:9">
      <c r="A1940" s="8" t="str">
        <f>IF(OR(B1940="",C1940=""),"",IFERROR(MATCH(B1940,'MASTER PRODUK'!$B$5:$B$204,0)*1000+C1940,""))</f>
        <v/>
      </c>
      <c r="B1940" s="38"/>
      <c r="C1940" s="38"/>
      <c r="D1940" s="38"/>
      <c r="E1940" s="38"/>
      <c r="F1940" s="38"/>
      <c r="G1940" s="105"/>
      <c r="H1940" s="40"/>
      <c r="I1940" s="38"/>
    </row>
    <row r="1941" spans="1:9">
      <c r="A1941" s="8" t="str">
        <f>IF(OR(B1941="",C1941=""),"",IFERROR(MATCH(B1941,'MASTER PRODUK'!$B$5:$B$204,0)*1000+C1941,""))</f>
        <v/>
      </c>
      <c r="B1941" s="38"/>
      <c r="C1941" s="38"/>
      <c r="D1941" s="38"/>
      <c r="E1941" s="38"/>
      <c r="F1941" s="38"/>
      <c r="G1941" s="105"/>
      <c r="H1941" s="40"/>
      <c r="I1941" s="38"/>
    </row>
    <row r="1942" spans="1:9">
      <c r="A1942" s="8" t="str">
        <f>IF(OR(B1942="",C1942=""),"",IFERROR(MATCH(B1942,'MASTER PRODUK'!$B$5:$B$204,0)*1000+C1942,""))</f>
        <v/>
      </c>
      <c r="B1942" s="38"/>
      <c r="C1942" s="38"/>
      <c r="D1942" s="38"/>
      <c r="E1942" s="38"/>
      <c r="F1942" s="38"/>
      <c r="G1942" s="105"/>
      <c r="H1942" s="40"/>
      <c r="I1942" s="38"/>
    </row>
    <row r="1943" spans="1:9">
      <c r="A1943" s="8" t="str">
        <f>IF(OR(B1943="",C1943=""),"",IFERROR(MATCH(B1943,'MASTER PRODUK'!$B$5:$B$204,0)*1000+C1943,""))</f>
        <v/>
      </c>
      <c r="B1943" s="38"/>
      <c r="C1943" s="38"/>
      <c r="D1943" s="38"/>
      <c r="E1943" s="38"/>
      <c r="F1943" s="38"/>
      <c r="G1943" s="105"/>
      <c r="H1943" s="40"/>
      <c r="I1943" s="38"/>
    </row>
    <row r="1944" spans="1:9">
      <c r="A1944" s="8" t="str">
        <f>IF(OR(B1944="",C1944=""),"",IFERROR(MATCH(B1944,'MASTER PRODUK'!$B$5:$B$204,0)*1000+C1944,""))</f>
        <v/>
      </c>
      <c r="B1944" s="38"/>
      <c r="C1944" s="38"/>
      <c r="D1944" s="38"/>
      <c r="E1944" s="38"/>
      <c r="F1944" s="38"/>
      <c r="G1944" s="105"/>
      <c r="H1944" s="40"/>
      <c r="I1944" s="38"/>
    </row>
    <row r="1945" spans="1:9">
      <c r="A1945" s="8" t="str">
        <f>IF(OR(B1945="",C1945=""),"",IFERROR(MATCH(B1945,'MASTER PRODUK'!$B$5:$B$204,0)*1000+C1945,""))</f>
        <v/>
      </c>
      <c r="B1945" s="38"/>
      <c r="C1945" s="38"/>
      <c r="D1945" s="38"/>
      <c r="E1945" s="38"/>
      <c r="F1945" s="38"/>
      <c r="G1945" s="105"/>
      <c r="H1945" s="40"/>
      <c r="I1945" s="38"/>
    </row>
    <row r="1946" spans="1:9">
      <c r="A1946" s="8" t="str">
        <f>IF(OR(B1946="",C1946=""),"",IFERROR(MATCH(B1946,'MASTER PRODUK'!$B$5:$B$204,0)*1000+C1946,""))</f>
        <v/>
      </c>
      <c r="B1946" s="38"/>
      <c r="C1946" s="38"/>
      <c r="D1946" s="38"/>
      <c r="E1946" s="38"/>
      <c r="F1946" s="38"/>
      <c r="G1946" s="105"/>
      <c r="H1946" s="40"/>
      <c r="I1946" s="38"/>
    </row>
    <row r="1947" spans="1:9">
      <c r="A1947" s="8" t="str">
        <f>IF(OR(B1947="",C1947=""),"",IFERROR(MATCH(B1947,'MASTER PRODUK'!$B$5:$B$204,0)*1000+C1947,""))</f>
        <v/>
      </c>
      <c r="B1947" s="38"/>
      <c r="C1947" s="38"/>
      <c r="D1947" s="38"/>
      <c r="E1947" s="38"/>
      <c r="F1947" s="38"/>
      <c r="G1947" s="105"/>
      <c r="H1947" s="40"/>
      <c r="I1947" s="38"/>
    </row>
    <row r="1948" spans="1:9">
      <c r="A1948" s="8" t="str">
        <f>IF(OR(B1948="",C1948=""),"",IFERROR(MATCH(B1948,'MASTER PRODUK'!$B$5:$B$204,0)*1000+C1948,""))</f>
        <v/>
      </c>
      <c r="B1948" s="38"/>
      <c r="C1948" s="38"/>
      <c r="D1948" s="38"/>
      <c r="E1948" s="38"/>
      <c r="F1948" s="38"/>
      <c r="G1948" s="105"/>
      <c r="H1948" s="40"/>
      <c r="I1948" s="38"/>
    </row>
    <row r="1949" spans="1:9">
      <c r="A1949" s="8" t="str">
        <f>IF(OR(B1949="",C1949=""),"",IFERROR(MATCH(B1949,'MASTER PRODUK'!$B$5:$B$204,0)*1000+C1949,""))</f>
        <v/>
      </c>
      <c r="B1949" s="38"/>
      <c r="C1949" s="38"/>
      <c r="D1949" s="38"/>
      <c r="E1949" s="38"/>
      <c r="F1949" s="38"/>
      <c r="G1949" s="105"/>
      <c r="H1949" s="40"/>
      <c r="I1949" s="38"/>
    </row>
    <row r="1950" spans="1:9">
      <c r="A1950" s="8" t="str">
        <f>IF(OR(B1950="",C1950=""),"",IFERROR(MATCH(B1950,'MASTER PRODUK'!$B$5:$B$204,0)*1000+C1950,""))</f>
        <v/>
      </c>
      <c r="B1950" s="38"/>
      <c r="C1950" s="38"/>
      <c r="D1950" s="38"/>
      <c r="E1950" s="38"/>
      <c r="F1950" s="38"/>
      <c r="G1950" s="105"/>
      <c r="H1950" s="40"/>
      <c r="I1950" s="38"/>
    </row>
    <row r="1951" spans="1:9">
      <c r="A1951" s="8" t="str">
        <f>IF(OR(B1951="",C1951=""),"",IFERROR(MATCH(B1951,'MASTER PRODUK'!$B$5:$B$204,0)*1000+C1951,""))</f>
        <v/>
      </c>
      <c r="B1951" s="38"/>
      <c r="C1951" s="38"/>
      <c r="D1951" s="38"/>
      <c r="E1951" s="38"/>
      <c r="F1951" s="38"/>
      <c r="G1951" s="105"/>
      <c r="H1951" s="40"/>
      <c r="I1951" s="38"/>
    </row>
    <row r="1952" spans="1:9">
      <c r="A1952" s="8" t="str">
        <f>IF(OR(B1952="",C1952=""),"",IFERROR(MATCH(B1952,'MASTER PRODUK'!$B$5:$B$204,0)*1000+C1952,""))</f>
        <v/>
      </c>
      <c r="B1952" s="38"/>
      <c r="C1952" s="38"/>
      <c r="D1952" s="38"/>
      <c r="E1952" s="38"/>
      <c r="F1952" s="38"/>
      <c r="G1952" s="105"/>
      <c r="H1952" s="40"/>
      <c r="I1952" s="38"/>
    </row>
    <row r="1953" spans="1:9">
      <c r="A1953" s="8" t="str">
        <f>IF(OR(B1953="",C1953=""),"",IFERROR(MATCH(B1953,'MASTER PRODUK'!$B$5:$B$204,0)*1000+C1953,""))</f>
        <v/>
      </c>
      <c r="B1953" s="38"/>
      <c r="C1953" s="38"/>
      <c r="D1953" s="38"/>
      <c r="E1953" s="38"/>
      <c r="F1953" s="38"/>
      <c r="G1953" s="105"/>
      <c r="H1953" s="40"/>
      <c r="I1953" s="38"/>
    </row>
    <row r="1954" spans="1:9">
      <c r="A1954" s="8" t="str">
        <f>IF(OR(B1954="",C1954=""),"",IFERROR(MATCH(B1954,'MASTER PRODUK'!$B$5:$B$204,0)*1000+C1954,""))</f>
        <v/>
      </c>
      <c r="B1954" s="38"/>
      <c r="C1954" s="38"/>
      <c r="D1954" s="38"/>
      <c r="E1954" s="38"/>
      <c r="F1954" s="38"/>
      <c r="G1954" s="105"/>
      <c r="H1954" s="40"/>
      <c r="I1954" s="38"/>
    </row>
    <row r="1955" spans="1:9">
      <c r="A1955" s="8" t="str">
        <f>IF(OR(B1955="",C1955=""),"",IFERROR(MATCH(B1955,'MASTER PRODUK'!$B$5:$B$204,0)*1000+C1955,""))</f>
        <v/>
      </c>
      <c r="B1955" s="38"/>
      <c r="C1955" s="38"/>
      <c r="D1955" s="38"/>
      <c r="E1955" s="38"/>
      <c r="F1955" s="38"/>
      <c r="G1955" s="105"/>
      <c r="H1955" s="40"/>
      <c r="I1955" s="38"/>
    </row>
    <row r="1956" spans="1:9">
      <c r="A1956" s="8" t="str">
        <f>IF(OR(B1956="",C1956=""),"",IFERROR(MATCH(B1956,'MASTER PRODUK'!$B$5:$B$204,0)*1000+C1956,""))</f>
        <v/>
      </c>
      <c r="B1956" s="38"/>
      <c r="C1956" s="38"/>
      <c r="D1956" s="38"/>
      <c r="E1956" s="38"/>
      <c r="F1956" s="38"/>
      <c r="G1956" s="105"/>
      <c r="H1956" s="40"/>
      <c r="I1956" s="38"/>
    </row>
    <row r="1957" spans="1:9">
      <c r="A1957" s="8" t="str">
        <f>IF(OR(B1957="",C1957=""),"",IFERROR(MATCH(B1957,'MASTER PRODUK'!$B$5:$B$204,0)*1000+C1957,""))</f>
        <v/>
      </c>
      <c r="B1957" s="38"/>
      <c r="C1957" s="38"/>
      <c r="D1957" s="38"/>
      <c r="E1957" s="38"/>
      <c r="F1957" s="38"/>
      <c r="G1957" s="105"/>
      <c r="H1957" s="40"/>
      <c r="I1957" s="38"/>
    </row>
    <row r="1958" spans="1:9">
      <c r="A1958" s="8" t="str">
        <f>IF(OR(B1958="",C1958=""),"",IFERROR(MATCH(B1958,'MASTER PRODUK'!$B$5:$B$204,0)*1000+C1958,""))</f>
        <v/>
      </c>
      <c r="B1958" s="38"/>
      <c r="C1958" s="38"/>
      <c r="D1958" s="38"/>
      <c r="E1958" s="38"/>
      <c r="F1958" s="38"/>
      <c r="G1958" s="105"/>
      <c r="H1958" s="40"/>
      <c r="I1958" s="38"/>
    </row>
    <row r="1959" spans="1:9">
      <c r="A1959" s="8" t="str">
        <f>IF(OR(B1959="",C1959=""),"",IFERROR(MATCH(B1959,'MASTER PRODUK'!$B$5:$B$204,0)*1000+C1959,""))</f>
        <v/>
      </c>
      <c r="B1959" s="38"/>
      <c r="C1959" s="38"/>
      <c r="D1959" s="38"/>
      <c r="E1959" s="38"/>
      <c r="F1959" s="38"/>
      <c r="G1959" s="105"/>
      <c r="H1959" s="40"/>
      <c r="I1959" s="38"/>
    </row>
    <row r="1960" spans="1:9">
      <c r="A1960" s="8" t="str">
        <f>IF(OR(B1960="",C1960=""),"",IFERROR(MATCH(B1960,'MASTER PRODUK'!$B$5:$B$204,0)*1000+C1960,""))</f>
        <v/>
      </c>
      <c r="B1960" s="38"/>
      <c r="C1960" s="38"/>
      <c r="D1960" s="38"/>
      <c r="E1960" s="38"/>
      <c r="F1960" s="38"/>
      <c r="G1960" s="105"/>
      <c r="H1960" s="40"/>
      <c r="I1960" s="38"/>
    </row>
    <row r="1961" spans="1:9">
      <c r="A1961" s="8" t="str">
        <f>IF(OR(B1961="",C1961=""),"",IFERROR(MATCH(B1961,'MASTER PRODUK'!$B$5:$B$204,0)*1000+C1961,""))</f>
        <v/>
      </c>
      <c r="B1961" s="38"/>
      <c r="C1961" s="38"/>
      <c r="D1961" s="38"/>
      <c r="E1961" s="38"/>
      <c r="F1961" s="38"/>
      <c r="G1961" s="105"/>
      <c r="H1961" s="40"/>
      <c r="I1961" s="38"/>
    </row>
    <row r="1962" spans="1:9">
      <c r="A1962" s="8" t="str">
        <f>IF(OR(B1962="",C1962=""),"",IFERROR(MATCH(B1962,'MASTER PRODUK'!$B$5:$B$204,0)*1000+C1962,""))</f>
        <v/>
      </c>
      <c r="B1962" s="38"/>
      <c r="C1962" s="38"/>
      <c r="D1962" s="38"/>
      <c r="E1962" s="38"/>
      <c r="F1962" s="38"/>
      <c r="G1962" s="105"/>
      <c r="H1962" s="40"/>
      <c r="I1962" s="38"/>
    </row>
    <row r="1963" spans="1:9">
      <c r="A1963" s="8" t="str">
        <f>IF(OR(B1963="",C1963=""),"",IFERROR(MATCH(B1963,'MASTER PRODUK'!$B$5:$B$204,0)*1000+C1963,""))</f>
        <v/>
      </c>
      <c r="B1963" s="38"/>
      <c r="C1963" s="38"/>
      <c r="D1963" s="38"/>
      <c r="E1963" s="38"/>
      <c r="F1963" s="38"/>
      <c r="G1963" s="105"/>
      <c r="H1963" s="40"/>
      <c r="I1963" s="38"/>
    </row>
    <row r="1964" spans="1:9">
      <c r="A1964" s="8" t="str">
        <f>IF(OR(B1964="",C1964=""),"",IFERROR(MATCH(B1964,'MASTER PRODUK'!$B$5:$B$204,0)*1000+C1964,""))</f>
        <v/>
      </c>
      <c r="B1964" s="38"/>
      <c r="C1964" s="38"/>
      <c r="D1964" s="38"/>
      <c r="E1964" s="38"/>
      <c r="F1964" s="38"/>
      <c r="G1964" s="105"/>
      <c r="H1964" s="40"/>
      <c r="I1964" s="38"/>
    </row>
    <row r="1965" spans="1:9">
      <c r="A1965" s="8" t="str">
        <f>IF(OR(B1965="",C1965=""),"",IFERROR(MATCH(B1965,'MASTER PRODUK'!$B$5:$B$204,0)*1000+C1965,""))</f>
        <v/>
      </c>
      <c r="B1965" s="38"/>
      <c r="C1965" s="38"/>
      <c r="D1965" s="38"/>
      <c r="E1965" s="38"/>
      <c r="F1965" s="38"/>
      <c r="G1965" s="105"/>
      <c r="H1965" s="40"/>
      <c r="I1965" s="38"/>
    </row>
    <row r="1966" spans="1:9">
      <c r="A1966" s="8" t="str">
        <f>IF(OR(B1966="",C1966=""),"",IFERROR(MATCH(B1966,'MASTER PRODUK'!$B$5:$B$204,0)*1000+C1966,""))</f>
        <v/>
      </c>
      <c r="B1966" s="38"/>
      <c r="C1966" s="38"/>
      <c r="D1966" s="38"/>
      <c r="E1966" s="38"/>
      <c r="F1966" s="38"/>
      <c r="G1966" s="105"/>
      <c r="H1966" s="40"/>
      <c r="I1966" s="38"/>
    </row>
    <row r="1967" spans="1:9">
      <c r="A1967" s="8" t="str">
        <f>IF(OR(B1967="",C1967=""),"",IFERROR(MATCH(B1967,'MASTER PRODUK'!$B$5:$B$204,0)*1000+C1967,""))</f>
        <v/>
      </c>
      <c r="B1967" s="38"/>
      <c r="C1967" s="38"/>
      <c r="D1967" s="38"/>
      <c r="E1967" s="38"/>
      <c r="F1967" s="38"/>
      <c r="G1967" s="105"/>
      <c r="H1967" s="40"/>
      <c r="I1967" s="38"/>
    </row>
    <row r="1968" spans="1:9">
      <c r="A1968" s="8" t="str">
        <f>IF(OR(B1968="",C1968=""),"",IFERROR(MATCH(B1968,'MASTER PRODUK'!$B$5:$B$204,0)*1000+C1968,""))</f>
        <v/>
      </c>
      <c r="B1968" s="38"/>
      <c r="C1968" s="38"/>
      <c r="D1968" s="38"/>
      <c r="E1968" s="38"/>
      <c r="F1968" s="38"/>
      <c r="G1968" s="105"/>
      <c r="H1968" s="40"/>
      <c r="I1968" s="38"/>
    </row>
    <row r="1969" spans="1:9">
      <c r="A1969" s="8" t="str">
        <f>IF(OR(B1969="",C1969=""),"",IFERROR(MATCH(B1969,'MASTER PRODUK'!$B$5:$B$204,0)*1000+C1969,""))</f>
        <v/>
      </c>
      <c r="B1969" s="38"/>
      <c r="C1969" s="38"/>
      <c r="D1969" s="38"/>
      <c r="E1969" s="38"/>
      <c r="F1969" s="38"/>
      <c r="G1969" s="105"/>
      <c r="H1969" s="40"/>
      <c r="I1969" s="38"/>
    </row>
    <row r="1970" spans="1:9">
      <c r="A1970" s="8" t="str">
        <f>IF(OR(B1970="",C1970=""),"",IFERROR(MATCH(B1970,'MASTER PRODUK'!$B$5:$B$204,0)*1000+C1970,""))</f>
        <v/>
      </c>
      <c r="B1970" s="38"/>
      <c r="C1970" s="38"/>
      <c r="D1970" s="38"/>
      <c r="E1970" s="38"/>
      <c r="F1970" s="38"/>
      <c r="G1970" s="105"/>
      <c r="H1970" s="40"/>
      <c r="I1970" s="38"/>
    </row>
    <row r="1971" spans="1:9">
      <c r="A1971" s="8" t="str">
        <f>IF(OR(B1971="",C1971=""),"",IFERROR(MATCH(B1971,'MASTER PRODUK'!$B$5:$B$204,0)*1000+C1971,""))</f>
        <v/>
      </c>
      <c r="B1971" s="38"/>
      <c r="C1971" s="38"/>
      <c r="D1971" s="38"/>
      <c r="E1971" s="38"/>
      <c r="F1971" s="38"/>
      <c r="G1971" s="105"/>
      <c r="H1971" s="40"/>
      <c r="I1971" s="38"/>
    </row>
    <row r="1972" spans="1:9">
      <c r="A1972" s="8" t="str">
        <f>IF(OR(B1972="",C1972=""),"",IFERROR(MATCH(B1972,'MASTER PRODUK'!$B$5:$B$204,0)*1000+C1972,""))</f>
        <v/>
      </c>
      <c r="B1972" s="38"/>
      <c r="C1972" s="38"/>
      <c r="D1972" s="38"/>
      <c r="E1972" s="38"/>
      <c r="F1972" s="38"/>
      <c r="G1972" s="105"/>
      <c r="H1972" s="40"/>
      <c r="I1972" s="38"/>
    </row>
    <row r="1973" spans="1:9">
      <c r="A1973" s="8" t="str">
        <f>IF(OR(B1973="",C1973=""),"",IFERROR(MATCH(B1973,'MASTER PRODUK'!$B$5:$B$204,0)*1000+C1973,""))</f>
        <v/>
      </c>
      <c r="B1973" s="38"/>
      <c r="C1973" s="38"/>
      <c r="D1973" s="38"/>
      <c r="E1973" s="38"/>
      <c r="F1973" s="38"/>
      <c r="G1973" s="105"/>
      <c r="H1973" s="40"/>
      <c r="I1973" s="38"/>
    </row>
    <row r="1974" spans="1:9">
      <c r="A1974" s="8" t="str">
        <f>IF(OR(B1974="",C1974=""),"",IFERROR(MATCH(B1974,'MASTER PRODUK'!$B$5:$B$204,0)*1000+C1974,""))</f>
        <v/>
      </c>
      <c r="B1974" s="38"/>
      <c r="C1974" s="38"/>
      <c r="D1974" s="38"/>
      <c r="E1974" s="38"/>
      <c r="F1974" s="38"/>
      <c r="G1974" s="105"/>
      <c r="H1974" s="40"/>
      <c r="I1974" s="38"/>
    </row>
    <row r="1975" spans="1:9">
      <c r="A1975" s="8" t="str">
        <f>IF(OR(B1975="",C1975=""),"",IFERROR(MATCH(B1975,'MASTER PRODUK'!$B$5:$B$204,0)*1000+C1975,""))</f>
        <v/>
      </c>
      <c r="B1975" s="38"/>
      <c r="C1975" s="38"/>
      <c r="D1975" s="38"/>
      <c r="E1975" s="38"/>
      <c r="F1975" s="38"/>
      <c r="G1975" s="105"/>
      <c r="H1975" s="40"/>
      <c r="I1975" s="38"/>
    </row>
    <row r="1976" spans="1:9">
      <c r="A1976" s="8" t="str">
        <f>IF(OR(B1976="",C1976=""),"",IFERROR(MATCH(B1976,'MASTER PRODUK'!$B$5:$B$204,0)*1000+C1976,""))</f>
        <v/>
      </c>
      <c r="B1976" s="38"/>
      <c r="C1976" s="38"/>
      <c r="D1976" s="38"/>
      <c r="E1976" s="38"/>
      <c r="F1976" s="38"/>
      <c r="G1976" s="105"/>
      <c r="H1976" s="40"/>
      <c r="I1976" s="38"/>
    </row>
    <row r="1977" spans="1:9">
      <c r="A1977" s="8" t="str">
        <f>IF(OR(B1977="",C1977=""),"",IFERROR(MATCH(B1977,'MASTER PRODUK'!$B$5:$B$204,0)*1000+C1977,""))</f>
        <v/>
      </c>
      <c r="B1977" s="38"/>
      <c r="C1977" s="38"/>
      <c r="D1977" s="38"/>
      <c r="E1977" s="38"/>
      <c r="F1977" s="38"/>
      <c r="G1977" s="105"/>
      <c r="H1977" s="40"/>
      <c r="I1977" s="38"/>
    </row>
    <row r="1978" spans="1:9">
      <c r="A1978" s="8" t="str">
        <f>IF(OR(B1978="",C1978=""),"",IFERROR(MATCH(B1978,'MASTER PRODUK'!$B$5:$B$204,0)*1000+C1978,""))</f>
        <v/>
      </c>
      <c r="B1978" s="38"/>
      <c r="C1978" s="38"/>
      <c r="D1978" s="38"/>
      <c r="E1978" s="38"/>
      <c r="F1978" s="38"/>
      <c r="G1978" s="105"/>
      <c r="H1978" s="40"/>
      <c r="I1978" s="38"/>
    </row>
    <row r="1979" spans="1:9">
      <c r="A1979" s="8" t="str">
        <f>IF(OR(B1979="",C1979=""),"",IFERROR(MATCH(B1979,'MASTER PRODUK'!$B$5:$B$204,0)*1000+C1979,""))</f>
        <v/>
      </c>
      <c r="B1979" s="38"/>
      <c r="C1979" s="38"/>
      <c r="D1979" s="38"/>
      <c r="E1979" s="38"/>
      <c r="F1979" s="38"/>
      <c r="G1979" s="105"/>
      <c r="H1979" s="40"/>
      <c r="I1979" s="38"/>
    </row>
    <row r="1980" spans="1:9">
      <c r="A1980" s="8" t="str">
        <f>IF(OR(B1980="",C1980=""),"",IFERROR(MATCH(B1980,'MASTER PRODUK'!$B$5:$B$204,0)*1000+C1980,""))</f>
        <v/>
      </c>
      <c r="B1980" s="38"/>
      <c r="C1980" s="38"/>
      <c r="D1980" s="38"/>
      <c r="E1980" s="38"/>
      <c r="F1980" s="38"/>
      <c r="G1980" s="105"/>
      <c r="H1980" s="40"/>
      <c r="I1980" s="38"/>
    </row>
    <row r="1981" spans="1:9">
      <c r="A1981" s="8" t="str">
        <f>IF(OR(B1981="",C1981=""),"",IFERROR(MATCH(B1981,'MASTER PRODUK'!$B$5:$B$204,0)*1000+C1981,""))</f>
        <v/>
      </c>
      <c r="B1981" s="38"/>
      <c r="C1981" s="38"/>
      <c r="D1981" s="38"/>
      <c r="E1981" s="38"/>
      <c r="F1981" s="38"/>
      <c r="G1981" s="105"/>
      <c r="H1981" s="40"/>
      <c r="I1981" s="38"/>
    </row>
    <row r="1982" spans="1:9">
      <c r="A1982" s="8" t="str">
        <f>IF(OR(B1982="",C1982=""),"",IFERROR(MATCH(B1982,'MASTER PRODUK'!$B$5:$B$204,0)*1000+C1982,""))</f>
        <v/>
      </c>
      <c r="B1982" s="38"/>
      <c r="C1982" s="38"/>
      <c r="D1982" s="38"/>
      <c r="E1982" s="38"/>
      <c r="F1982" s="38"/>
      <c r="G1982" s="105"/>
      <c r="H1982" s="40"/>
      <c r="I1982" s="38"/>
    </row>
    <row r="1983" spans="1:9">
      <c r="A1983" s="8" t="str">
        <f>IF(OR(B1983="",C1983=""),"",IFERROR(MATCH(B1983,'MASTER PRODUK'!$B$5:$B$204,0)*1000+C1983,""))</f>
        <v/>
      </c>
      <c r="B1983" s="38"/>
      <c r="C1983" s="38"/>
      <c r="D1983" s="38"/>
      <c r="E1983" s="38"/>
      <c r="F1983" s="38"/>
      <c r="G1983" s="105"/>
      <c r="H1983" s="40"/>
      <c r="I1983" s="38"/>
    </row>
    <row r="1984" spans="1:9">
      <c r="A1984" s="8" t="str">
        <f>IF(OR(B1984="",C1984=""),"",IFERROR(MATCH(B1984,'MASTER PRODUK'!$B$5:$B$204,0)*1000+C1984,""))</f>
        <v/>
      </c>
      <c r="B1984" s="38"/>
      <c r="C1984" s="38"/>
      <c r="D1984" s="38"/>
      <c r="E1984" s="38"/>
      <c r="F1984" s="38"/>
      <c r="G1984" s="105"/>
      <c r="H1984" s="40"/>
      <c r="I1984" s="38"/>
    </row>
    <row r="1985" spans="1:9">
      <c r="A1985" s="8" t="str">
        <f>IF(OR(B1985="",C1985=""),"",IFERROR(MATCH(B1985,'MASTER PRODUK'!$B$5:$B$204,0)*1000+C1985,""))</f>
        <v/>
      </c>
      <c r="B1985" s="38"/>
      <c r="C1985" s="38"/>
      <c r="D1985" s="38"/>
      <c r="E1985" s="38"/>
      <c r="F1985" s="38"/>
      <c r="G1985" s="105"/>
      <c r="H1985" s="40"/>
      <c r="I1985" s="38"/>
    </row>
    <row r="1986" spans="1:9">
      <c r="A1986" s="8" t="str">
        <f>IF(OR(B1986="",C1986=""),"",IFERROR(MATCH(B1986,'MASTER PRODUK'!$B$5:$B$204,0)*1000+C1986,""))</f>
        <v/>
      </c>
      <c r="B1986" s="38"/>
      <c r="C1986" s="38"/>
      <c r="D1986" s="38"/>
      <c r="E1986" s="38"/>
      <c r="F1986" s="38"/>
      <c r="G1986" s="105"/>
      <c r="H1986" s="40"/>
      <c r="I1986" s="38"/>
    </row>
    <row r="1987" spans="1:9">
      <c r="A1987" s="8" t="str">
        <f>IF(OR(B1987="",C1987=""),"",IFERROR(MATCH(B1987,'MASTER PRODUK'!$B$5:$B$204,0)*1000+C1987,""))</f>
        <v/>
      </c>
      <c r="B1987" s="38"/>
      <c r="C1987" s="38"/>
      <c r="D1987" s="38"/>
      <c r="E1987" s="38"/>
      <c r="F1987" s="38"/>
      <c r="G1987" s="105"/>
      <c r="H1987" s="40"/>
      <c r="I1987" s="38"/>
    </row>
    <row r="1988" spans="1:9">
      <c r="A1988" s="8" t="str">
        <f>IF(OR(B1988="",C1988=""),"",IFERROR(MATCH(B1988,'MASTER PRODUK'!$B$5:$B$204,0)*1000+C1988,""))</f>
        <v/>
      </c>
      <c r="B1988" s="38"/>
      <c r="C1988" s="38"/>
      <c r="D1988" s="38"/>
      <c r="E1988" s="38"/>
      <c r="F1988" s="38"/>
      <c r="G1988" s="105"/>
      <c r="H1988" s="40"/>
      <c r="I1988" s="38"/>
    </row>
    <row r="1989" spans="1:9">
      <c r="A1989" s="8" t="str">
        <f>IF(OR(B1989="",C1989=""),"",IFERROR(MATCH(B1989,'MASTER PRODUK'!$B$5:$B$204,0)*1000+C1989,""))</f>
        <v/>
      </c>
      <c r="B1989" s="38"/>
      <c r="C1989" s="38"/>
      <c r="D1989" s="38"/>
      <c r="E1989" s="38"/>
      <c r="F1989" s="38"/>
      <c r="G1989" s="105"/>
      <c r="H1989" s="40"/>
      <c r="I1989" s="38"/>
    </row>
    <row r="1990" spans="1:9">
      <c r="A1990" s="8" t="str">
        <f>IF(OR(B1990="",C1990=""),"",IFERROR(MATCH(B1990,'MASTER PRODUK'!$B$5:$B$204,0)*1000+C1990,""))</f>
        <v/>
      </c>
      <c r="B1990" s="38"/>
      <c r="C1990" s="38"/>
      <c r="D1990" s="38"/>
      <c r="E1990" s="38"/>
      <c r="F1990" s="38"/>
      <c r="G1990" s="105"/>
      <c r="H1990" s="40"/>
      <c r="I1990" s="38"/>
    </row>
    <row r="1991" spans="1:9">
      <c r="A1991" s="8" t="str">
        <f>IF(OR(B1991="",C1991=""),"",IFERROR(MATCH(B1991,'MASTER PRODUK'!$B$5:$B$204,0)*1000+C1991,""))</f>
        <v/>
      </c>
      <c r="B1991" s="38"/>
      <c r="C1991" s="38"/>
      <c r="D1991" s="38"/>
      <c r="E1991" s="38"/>
      <c r="F1991" s="38"/>
      <c r="G1991" s="105"/>
      <c r="H1991" s="40"/>
      <c r="I1991" s="38"/>
    </row>
    <row r="1992" spans="1:9">
      <c r="A1992" s="8" t="str">
        <f>IF(OR(B1992="",C1992=""),"",IFERROR(MATCH(B1992,'MASTER PRODUK'!$B$5:$B$204,0)*1000+C1992,""))</f>
        <v/>
      </c>
      <c r="B1992" s="38"/>
      <c r="C1992" s="38"/>
      <c r="D1992" s="38"/>
      <c r="E1992" s="38"/>
      <c r="F1992" s="38"/>
      <c r="G1992" s="105"/>
      <c r="H1992" s="40"/>
      <c r="I1992" s="38"/>
    </row>
    <row r="1993" spans="1:9">
      <c r="A1993" s="8" t="str">
        <f>IF(OR(B1993="",C1993=""),"",IFERROR(MATCH(B1993,'MASTER PRODUK'!$B$5:$B$204,0)*1000+C1993,""))</f>
        <v/>
      </c>
      <c r="B1993" s="38"/>
      <c r="C1993" s="38"/>
      <c r="D1993" s="38"/>
      <c r="E1993" s="38"/>
      <c r="F1993" s="38"/>
      <c r="G1993" s="105"/>
      <c r="H1993" s="40"/>
      <c r="I1993" s="38"/>
    </row>
    <row r="1994" spans="1:9">
      <c r="A1994" s="8" t="str">
        <f>IF(OR(B1994="",C1994=""),"",IFERROR(MATCH(B1994,'MASTER PRODUK'!$B$5:$B$204,0)*1000+C1994,""))</f>
        <v/>
      </c>
      <c r="B1994" s="38"/>
      <c r="C1994" s="38"/>
      <c r="D1994" s="38"/>
      <c r="E1994" s="38"/>
      <c r="F1994" s="38"/>
      <c r="G1994" s="105"/>
      <c r="H1994" s="40"/>
      <c r="I1994" s="38"/>
    </row>
    <row r="1995" spans="1:9">
      <c r="A1995" s="8" t="str">
        <f>IF(OR(B1995="",C1995=""),"",IFERROR(MATCH(B1995,'MASTER PRODUK'!$B$5:$B$204,0)*1000+C1995,""))</f>
        <v/>
      </c>
      <c r="B1995" s="38"/>
      <c r="C1995" s="38"/>
      <c r="D1995" s="38"/>
      <c r="E1995" s="38"/>
      <c r="F1995" s="38"/>
      <c r="G1995" s="105"/>
      <c r="H1995" s="40"/>
      <c r="I1995" s="38"/>
    </row>
    <row r="1996" spans="1:9">
      <c r="A1996" s="8" t="str">
        <f>IF(OR(B1996="",C1996=""),"",IFERROR(MATCH(B1996,'MASTER PRODUK'!$B$5:$B$204,0)*1000+C1996,""))</f>
        <v/>
      </c>
      <c r="B1996" s="38"/>
      <c r="C1996" s="38"/>
      <c r="D1996" s="38"/>
      <c r="E1996" s="38"/>
      <c r="F1996" s="38"/>
      <c r="G1996" s="105"/>
      <c r="H1996" s="40"/>
      <c r="I1996" s="38"/>
    </row>
    <row r="1997" spans="1:9">
      <c r="A1997" s="8" t="str">
        <f>IF(OR(B1997="",C1997=""),"",IFERROR(MATCH(B1997,'MASTER PRODUK'!$B$5:$B$204,0)*1000+C1997,""))</f>
        <v/>
      </c>
      <c r="B1997" s="38"/>
      <c r="C1997" s="38"/>
      <c r="D1997" s="38"/>
      <c r="E1997" s="38"/>
      <c r="F1997" s="38"/>
      <c r="G1997" s="105"/>
      <c r="H1997" s="40"/>
      <c r="I1997" s="38"/>
    </row>
    <row r="1998" spans="1:9">
      <c r="A1998" s="8" t="str">
        <f>IF(OR(B1998="",C1998=""),"",IFERROR(MATCH(B1998,'MASTER PRODUK'!$B$5:$B$204,0)*1000+C1998,""))</f>
        <v/>
      </c>
      <c r="B1998" s="38"/>
      <c r="C1998" s="38"/>
      <c r="D1998" s="38"/>
      <c r="E1998" s="38"/>
      <c r="F1998" s="38"/>
      <c r="G1998" s="105"/>
      <c r="H1998" s="40"/>
      <c r="I1998" s="38"/>
    </row>
    <row r="1999" spans="1:9">
      <c r="A1999" s="8" t="str">
        <f>IF(OR(B1999="",C1999=""),"",IFERROR(MATCH(B1999,'MASTER PRODUK'!$B$5:$B$204,0)*1000+C1999,""))</f>
        <v/>
      </c>
      <c r="B1999" s="38"/>
      <c r="C1999" s="38"/>
      <c r="D1999" s="38"/>
      <c r="E1999" s="38"/>
      <c r="F1999" s="38"/>
      <c r="G1999" s="105"/>
      <c r="H1999" s="40"/>
      <c r="I1999" s="38"/>
    </row>
    <row r="2000" spans="1:9">
      <c r="A2000" s="8" t="str">
        <f>IF(OR(B2000="",C2000=""),"",IFERROR(MATCH(B2000,'MASTER PRODUK'!$B$5:$B$204,0)*1000+C2000,""))</f>
        <v/>
      </c>
      <c r="B2000" s="38"/>
      <c r="C2000" s="38"/>
      <c r="D2000" s="38"/>
      <c r="E2000" s="38"/>
      <c r="F2000" s="38"/>
      <c r="G2000" s="105"/>
      <c r="H2000" s="40"/>
      <c r="I2000" s="38"/>
    </row>
    <row r="2001" spans="1:9">
      <c r="A2001" s="8" t="str">
        <f>IF(OR(B2001="",C2001=""),"",IFERROR(MATCH(B2001,'MASTER PRODUK'!$B$5:$B$204,0)*1000+C2001,""))</f>
        <v/>
      </c>
      <c r="B2001" s="38"/>
      <c r="C2001" s="38"/>
      <c r="D2001" s="38"/>
      <c r="E2001" s="38"/>
      <c r="F2001" s="38"/>
      <c r="G2001" s="105"/>
      <c r="H2001" s="40"/>
      <c r="I2001" s="38"/>
    </row>
    <row r="2002" spans="1:9">
      <c r="A2002" s="8" t="str">
        <f>IF(OR(B2002="",C2002=""),"",IFERROR(MATCH(B2002,'MASTER PRODUK'!$B$5:$B$204,0)*1000+C2002,""))</f>
        <v/>
      </c>
      <c r="B2002" s="38"/>
      <c r="C2002" s="38"/>
      <c r="D2002" s="38"/>
      <c r="E2002" s="38"/>
      <c r="F2002" s="38"/>
      <c r="G2002" s="105"/>
      <c r="H2002" s="40"/>
      <c r="I2002" s="38"/>
    </row>
    <row r="2003" spans="1:9">
      <c r="A2003" s="8" t="str">
        <f>IF(OR(B2003="",C2003=""),"",IFERROR(MATCH(B2003,'MASTER PRODUK'!$B$5:$B$204,0)*1000+C2003,""))</f>
        <v/>
      </c>
      <c r="B2003" s="38"/>
      <c r="C2003" s="38"/>
      <c r="D2003" s="38"/>
      <c r="E2003" s="38"/>
      <c r="F2003" s="38"/>
      <c r="G2003" s="105"/>
      <c r="H2003" s="40"/>
      <c r="I2003" s="38"/>
    </row>
    <row r="2004" spans="1:9">
      <c r="A2004" s="8" t="str">
        <f>IF(OR(B2004="",C2004=""),"",IFERROR(MATCH(B2004,'MASTER PRODUK'!$B$5:$B$204,0)*1000+C2004,""))</f>
        <v/>
      </c>
      <c r="B2004" s="38"/>
      <c r="C2004" s="38"/>
      <c r="D2004" s="38"/>
      <c r="E2004" s="38"/>
      <c r="F2004" s="38"/>
      <c r="G2004" s="105"/>
      <c r="H2004" s="40"/>
      <c r="I2004" s="38"/>
    </row>
  </sheetData>
  <mergeCells count="2">
    <mergeCell ref="A1:I1"/>
    <mergeCell ref="A2:I2"/>
  </mergeCells>
  <dataValidations count="2">
    <dataValidation type="whole" sqref="C5:C2004" xr:uid="{00000000-0002-0000-1400-000001000000}">
      <formula1>1</formula1>
      <formula2>100</formula2>
    </dataValidation>
    <dataValidation type="list" sqref="F5:F2004" xr:uid="{00000000-0002-0000-1400-000003000000}">
      <formula1>"m²,keliling,unit,tinggi cm,tetap"</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xr:uid="{00000000-0002-0000-1400-000000000000}">
          <x14:formula1>
            <xm:f>'MASTER PRODUK'!$B$5:$B$204</xm:f>
          </x14:formula1>
          <xm:sqref>B5:B2004</xm:sqref>
        </x14:dataValidation>
        <x14:dataValidation type="list" xr:uid="{00000000-0002-0000-1400-000002000000}">
          <x14:formula1>
            <xm:f>'MASTER BAHAN'!$B$5:$B$204</xm:f>
          </x14:formula1>
          <xm:sqref>E5:E2004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1"/>
  <sheetViews>
    <sheetView showGridLines="0" workbookViewId="0"/>
  </sheetViews>
  <sheetFormatPr defaultRowHeight="15"/>
  <cols>
    <col min="1" max="1" width="22" customWidth="1"/>
    <col min="2" max="2" width="90" customWidth="1"/>
  </cols>
  <sheetData>
    <row r="1" spans="1:8" ht="33.950000000000003" customHeight="1">
      <c r="A1" s="86" t="s">
        <v>791</v>
      </c>
      <c r="B1" s="86" t="s">
        <v>791</v>
      </c>
      <c r="C1" s="86" t="s">
        <v>791</v>
      </c>
      <c r="D1" s="86" t="s">
        <v>791</v>
      </c>
      <c r="E1" s="86" t="s">
        <v>791</v>
      </c>
      <c r="F1" s="86" t="s">
        <v>791</v>
      </c>
      <c r="G1" s="86" t="s">
        <v>791</v>
      </c>
      <c r="H1" s="86" t="s">
        <v>791</v>
      </c>
    </row>
    <row r="2" spans="1:8" ht="27.95" customHeight="1">
      <c r="A2" s="87" t="s">
        <v>792</v>
      </c>
      <c r="B2" s="87" t="s">
        <v>792</v>
      </c>
      <c r="C2" s="87" t="s">
        <v>792</v>
      </c>
      <c r="D2" s="87" t="s">
        <v>792</v>
      </c>
      <c r="E2" s="87" t="s">
        <v>792</v>
      </c>
      <c r="F2" s="87" t="s">
        <v>792</v>
      </c>
      <c r="G2" s="87" t="s">
        <v>792</v>
      </c>
      <c r="H2" s="87" t="s">
        <v>792</v>
      </c>
    </row>
    <row r="3" spans="1:8">
      <c r="A3" s="88"/>
      <c r="B3" s="88"/>
      <c r="C3" s="88"/>
      <c r="D3" s="88"/>
      <c r="E3" s="88"/>
      <c r="F3" s="88"/>
      <c r="G3" s="88"/>
      <c r="H3" s="88"/>
    </row>
    <row r="4" spans="1:8" ht="36" customHeight="1">
      <c r="A4" s="4" t="s">
        <v>793</v>
      </c>
      <c r="B4" s="35" t="s">
        <v>794</v>
      </c>
      <c r="C4" s="88"/>
      <c r="D4" s="88"/>
      <c r="E4" s="88"/>
      <c r="F4" s="88"/>
      <c r="G4" s="88"/>
      <c r="H4" s="88"/>
    </row>
    <row r="5" spans="1:8" ht="36" customHeight="1">
      <c r="A5" s="4" t="s">
        <v>795</v>
      </c>
      <c r="B5" s="35" t="s">
        <v>796</v>
      </c>
      <c r="C5" s="88"/>
      <c r="D5" s="88"/>
      <c r="E5" s="88"/>
      <c r="F5" s="88"/>
      <c r="G5" s="88"/>
      <c r="H5" s="88"/>
    </row>
    <row r="6" spans="1:8" ht="36" customHeight="1">
      <c r="A6" s="4" t="s">
        <v>797</v>
      </c>
      <c r="B6" s="35" t="s">
        <v>798</v>
      </c>
      <c r="C6" s="88"/>
      <c r="D6" s="88"/>
      <c r="E6" s="88"/>
      <c r="F6" s="88"/>
      <c r="G6" s="88"/>
      <c r="H6" s="88"/>
    </row>
    <row r="7" spans="1:8" ht="36" customHeight="1">
      <c r="A7" s="4" t="s">
        <v>799</v>
      </c>
      <c r="B7" s="35" t="s">
        <v>800</v>
      </c>
      <c r="C7" s="88"/>
      <c r="D7" s="88"/>
      <c r="E7" s="88"/>
      <c r="F7" s="88"/>
      <c r="G7" s="88"/>
      <c r="H7" s="88"/>
    </row>
    <row r="8" spans="1:8" ht="36" customHeight="1">
      <c r="A8" s="4" t="s">
        <v>801</v>
      </c>
      <c r="B8" s="35" t="s">
        <v>802</v>
      </c>
      <c r="C8" s="88"/>
      <c r="D8" s="88"/>
      <c r="E8" s="88"/>
      <c r="F8" s="88"/>
      <c r="G8" s="88"/>
      <c r="H8" s="88"/>
    </row>
    <row r="9" spans="1:8" ht="36" customHeight="1">
      <c r="A9" s="4" t="s">
        <v>803</v>
      </c>
      <c r="B9" s="35" t="s">
        <v>804</v>
      </c>
      <c r="C9" s="88"/>
      <c r="D9" s="88"/>
      <c r="E9" s="88"/>
      <c r="F9" s="88"/>
      <c r="G9" s="88"/>
      <c r="H9" s="88"/>
    </row>
    <row r="10" spans="1:8" ht="36" customHeight="1">
      <c r="A10" s="4" t="s">
        <v>805</v>
      </c>
      <c r="B10" s="35" t="s">
        <v>806</v>
      </c>
      <c r="C10" s="88"/>
      <c r="D10" s="88"/>
      <c r="E10" s="88"/>
      <c r="F10" s="88"/>
      <c r="G10" s="88"/>
      <c r="H10" s="88"/>
    </row>
    <row r="11" spans="1:8" ht="36" customHeight="1">
      <c r="A11" s="4" t="s">
        <v>518</v>
      </c>
      <c r="B11" s="35" t="s">
        <v>807</v>
      </c>
      <c r="C11" s="88"/>
      <c r="D11" s="88"/>
      <c r="E11" s="88"/>
      <c r="F11" s="88"/>
      <c r="G11" s="88"/>
      <c r="H11" s="88"/>
    </row>
    <row r="12" spans="1:8" ht="36" customHeight="1">
      <c r="A12" s="4" t="s">
        <v>808</v>
      </c>
      <c r="B12" s="35" t="s">
        <v>809</v>
      </c>
      <c r="C12" s="88"/>
      <c r="D12" s="88"/>
      <c r="E12" s="88"/>
      <c r="F12" s="88"/>
      <c r="G12" s="88"/>
      <c r="H12" s="88"/>
    </row>
    <row r="13" spans="1:8" ht="36" customHeight="1">
      <c r="A13" s="4" t="s">
        <v>88</v>
      </c>
      <c r="B13" s="35" t="s">
        <v>810</v>
      </c>
      <c r="C13" s="88"/>
      <c r="D13" s="88"/>
      <c r="E13" s="88"/>
      <c r="F13" s="88"/>
      <c r="G13" s="88"/>
      <c r="H13" s="88"/>
    </row>
    <row r="14" spans="1:8" ht="36" customHeight="1">
      <c r="A14" s="4" t="s">
        <v>811</v>
      </c>
      <c r="B14" s="35" t="s">
        <v>812</v>
      </c>
      <c r="C14" s="88"/>
      <c r="D14" s="88"/>
      <c r="E14" s="88"/>
      <c r="F14" s="88"/>
      <c r="G14" s="88"/>
      <c r="H14" s="88"/>
    </row>
    <row r="15" spans="1:8" ht="36" customHeight="1">
      <c r="A15" s="4" t="s">
        <v>529</v>
      </c>
      <c r="B15" s="35" t="s">
        <v>813</v>
      </c>
      <c r="C15" s="88"/>
      <c r="D15" s="88"/>
      <c r="E15" s="88"/>
      <c r="F15" s="88"/>
      <c r="G15" s="88"/>
      <c r="H15" s="88"/>
    </row>
    <row r="16" spans="1:8" ht="36" customHeight="1">
      <c r="A16" s="4" t="s">
        <v>476</v>
      </c>
      <c r="B16" s="35" t="s">
        <v>814</v>
      </c>
      <c r="C16" s="88"/>
      <c r="D16" s="88"/>
      <c r="E16" s="88"/>
      <c r="F16" s="88"/>
      <c r="G16" s="88"/>
      <c r="H16" s="88"/>
    </row>
    <row r="17" spans="1:8" ht="36" customHeight="1">
      <c r="A17" s="4" t="s">
        <v>815</v>
      </c>
      <c r="B17" s="35" t="s">
        <v>816</v>
      </c>
      <c r="C17" s="88"/>
      <c r="D17" s="88"/>
      <c r="E17" s="88"/>
      <c r="F17" s="88"/>
      <c r="G17" s="88"/>
      <c r="H17" s="88"/>
    </row>
    <row r="18" spans="1:8" ht="36" customHeight="1">
      <c r="A18" s="4" t="s">
        <v>817</v>
      </c>
      <c r="B18" s="35" t="s">
        <v>818</v>
      </c>
      <c r="C18" s="88"/>
      <c r="D18" s="88"/>
      <c r="E18" s="88"/>
      <c r="F18" s="88"/>
      <c r="G18" s="88"/>
      <c r="H18" s="88"/>
    </row>
    <row r="19" spans="1:8" ht="36" customHeight="1">
      <c r="A19" s="4" t="s">
        <v>819</v>
      </c>
      <c r="B19" s="35" t="s">
        <v>820</v>
      </c>
      <c r="C19" s="88"/>
      <c r="D19" s="88"/>
      <c r="E19" s="88"/>
      <c r="F19" s="88"/>
      <c r="G19" s="88"/>
      <c r="H19" s="88"/>
    </row>
    <row r="20" spans="1:8" ht="36" customHeight="1">
      <c r="A20" s="4" t="s">
        <v>821</v>
      </c>
      <c r="B20" s="35" t="s">
        <v>822</v>
      </c>
      <c r="C20" s="88"/>
      <c r="D20" s="88"/>
      <c r="E20" s="88"/>
      <c r="F20" s="88"/>
      <c r="G20" s="88"/>
      <c r="H20" s="88"/>
    </row>
    <row r="21" spans="1:8" ht="36" customHeight="1">
      <c r="A21" s="4" t="s">
        <v>823</v>
      </c>
      <c r="B21" s="35" t="s">
        <v>824</v>
      </c>
      <c r="C21" s="88"/>
      <c r="D21" s="88"/>
      <c r="E21" s="88"/>
      <c r="F21" s="88"/>
      <c r="G21" s="88"/>
      <c r="H21" s="88"/>
    </row>
  </sheetData>
  <mergeCells count="2">
    <mergeCell ref="A1:H1"/>
    <mergeCell ref="A2:H2"/>
  </mergeCells>
  <pageMargins left="0.7" right="0.7" top="0.75" bottom="0.75" header="0.3" footer="0.3"/>
</worksheet>
</file>

<file path=xl/worksheets/sheet3.xml><?xml version="1.0" encoding="utf-8"?>
<worksheet xmlns="http://schemas.openxmlformats.org/spreadsheetml/2006/main" xmlns:mc="http://schemas.openxmlformats.org/markup-compatibility/2006" xmlns:xr="http://schemas.microsoft.com/office/spreadsheetml/2014/revision" mc:Ignorable="x14ac xr xr2 xr3" xr:uid="{00000000-0001-0000-0200-000000000000}">
  <dimension ref="A1:N203"/>
  <sheetViews>
    <sheetView zoomScaleNormal="100" zoomScaleSheetLayoutView="100" workbookViewId="0"/>
  </sheetViews>
  <sheetFormatPr defaultRowHeight="15"/>
  <cols>
    <col min="1" max="2" width="15" customWidth="1"/>
    <col min="3" max="4" width="24" customWidth="1"/>
    <col min="5" max="14" width="15" customWidth="1"/>
  </cols>
  <sheetData>
    <row r="1" spans="1:14" ht="30" customHeight="1">
      <c r="A1" s="60" t="s">
        <v>75</v>
      </c>
      <c r="B1" s="61"/>
      <c r="C1" s="61"/>
      <c r="D1" s="61"/>
      <c r="E1" s="61"/>
      <c r="F1" s="61"/>
      <c r="G1" s="61"/>
      <c r="H1" s="61"/>
      <c r="I1" s="61"/>
      <c r="J1" s="61"/>
      <c r="K1" s="61"/>
      <c r="L1" s="61"/>
      <c r="M1" s="61"/>
      <c r="N1" s="61"/>
    </row>
    <row r="2" spans="1:14">
      <c r="A2" s="72" t="inlineStr">
        <is>
          <t>Mulai isi data asli Vandara Advertising pada baris di bawah header.</t>
        </is>
      </c>
      <c r="B2" s="72"/>
      <c r="C2" s="72"/>
      <c r="D2" s="72"/>
      <c r="E2" s="72"/>
      <c r="F2" s="72"/>
      <c r="G2" s="72"/>
      <c r="H2" s="72"/>
      <c r="I2" s="72"/>
      <c r="J2" s="72"/>
      <c r="K2" s="72"/>
      <c r="L2" s="72"/>
      <c r="M2" s="72"/>
      <c r="N2" s="72"/>
    </row>
    <row r="3" spans="1:14">
      <c r="A3" s="63" t="s">
        <v>77</v>
      </c>
      <c r="B3" s="63" t="s">
        <v>78</v>
      </c>
      <c r="C3" s="63" t="s">
        <v>79</v>
      </c>
      <c r="D3" s="63" t="s">
        <v>80</v>
      </c>
      <c r="E3" s="63" t="s">
        <v>81</v>
      </c>
      <c r="F3" s="63" t="s">
        <v>82</v>
      </c>
      <c r="G3" s="63" t="s">
        <v>83</v>
      </c>
      <c r="H3" s="63" t="s">
        <v>84</v>
      </c>
      <c r="I3" s="63" t="s">
        <v>85</v>
      </c>
      <c r="J3" s="63" t="s">
        <v>86</v>
      </c>
      <c r="K3" s="63" t="s">
        <v>87</v>
      </c>
      <c r="L3" s="63" t="s">
        <v>88</v>
      </c>
      <c r="M3" s="63" t="s">
        <v>89</v>
      </c>
      <c r="N3" s="63" t="s">
        <v>90</v>
      </c>
    </row>
    <row r="4" spans="1:14">
      <c r="A4" s="68"/>
      <c r="B4" s="73"/>
      <c r="C4" s="68"/>
      <c r="D4" s="68"/>
      <c r="E4" s="68"/>
      <c r="F4" s="71"/>
      <c r="G4" s="73"/>
      <c r="H4" s="68"/>
      <c r="I4" s="68"/>
      <c r="J4" s="74">
        <f>SUMIFS(TRANSAKSI!$H$4:$H$203,TRANSAKSI!$D$4:$D$203,A4,TRANSAKSI!$C$4:$C$203,"KELUAR")</f>
        <v>0</v>
      </c>
      <c r="K4" s="74">
        <f>IF(F4="","",F4-J4)</f>
        <v/>
      </c>
      <c r="L4" s="75">
        <f>IFERROR(K4/F4,0)</f>
        <v>0</v>
      </c>
      <c r="M4" s="74">
        <f>SUMIFS(INVOICE!$F$4:$F$203,INVOICE!$C$4:$C$203,A4)</f>
        <v>0</v>
      </c>
      <c r="N4" s="74">
        <f>IF(F4="","",MAX(0,F4-M4))</f>
        <v/>
      </c>
    </row>
    <row r="5" spans="1:14">
      <c r="A5" s="68"/>
      <c r="B5" s="73"/>
      <c r="C5" s="68"/>
      <c r="D5" s="68"/>
      <c r="E5" s="68"/>
      <c r="F5" s="71"/>
      <c r="G5" s="73"/>
      <c r="H5" s="68"/>
      <c r="I5" s="68"/>
      <c r="J5" s="74">
        <f>SUMIFS(TRANSAKSI!$H$4:$H$203,TRANSAKSI!$D$4:$D$203,A5,TRANSAKSI!$C$4:$C$203,"KELUAR")</f>
        <v>0</v>
      </c>
      <c r="K5" s="74">
        <f>IF(F5="","",F5-J5)</f>
        <v/>
      </c>
      <c r="L5" s="75">
        <f>IFERROR(K5/F5,0)</f>
        <v>0</v>
      </c>
      <c r="M5" s="74">
        <f>SUMIFS(INVOICE!$F$4:$F$203,INVOICE!$C$4:$C$203,A5)</f>
        <v>0</v>
      </c>
      <c r="N5" s="74">
        <f>IF(F5="","",MAX(0,F5-M5))</f>
        <v/>
      </c>
    </row>
    <row r="6" spans="1:14">
      <c r="A6" s="68"/>
      <c r="B6" s="73"/>
      <c r="C6" s="68"/>
      <c r="D6" s="68"/>
      <c r="E6" s="68"/>
      <c r="F6" s="71"/>
      <c r="G6" s="73"/>
      <c r="H6" s="68"/>
      <c r="I6" s="68"/>
      <c r="J6" s="74">
        <f>SUMIFS(TRANSAKSI!$H$4:$H$203,TRANSAKSI!$D$4:$D$203,A6,TRANSAKSI!$C$4:$C$203,"KELUAR")</f>
        <v>0</v>
      </c>
      <c r="K6" s="74" t="str">
        <f>IF(F6="","",F6-J6)</f>
        <v/>
      </c>
      <c r="L6" s="75">
        <f>IFERROR(K6/F6,0)</f>
        <v>0</v>
      </c>
      <c r="M6" s="74">
        <f>SUMIFS(INVOICE!$F$4:$F$203,INVOICE!$C$4:$C$203,A6)</f>
        <v>0</v>
      </c>
      <c r="N6" s="74" t="str">
        <f>IF(F6="","",MAX(0,F6-M6))</f>
        <v/>
      </c>
    </row>
    <row r="7" spans="1:14">
      <c r="A7" s="68"/>
      <c r="B7" s="73"/>
      <c r="C7" s="68"/>
      <c r="D7" s="68"/>
      <c r="E7" s="68"/>
      <c r="F7" s="71"/>
      <c r="G7" s="73"/>
      <c r="H7" s="68"/>
      <c r="I7" s="68"/>
      <c r="J7" s="74">
        <f>SUMIFS(TRANSAKSI!$H$4:$H$203,TRANSAKSI!$D$4:$D$203,A7,TRANSAKSI!$C$4:$C$203,"KELUAR")</f>
        <v>0</v>
      </c>
      <c r="K7" s="74" t="str">
        <f>IF(F7="","",F7-J7)</f>
        <v/>
      </c>
      <c r="L7" s="75">
        <f>IFERROR(K7/F7,0)</f>
        <v>0</v>
      </c>
      <c r="M7" s="74">
        <f>SUMIFS(INVOICE!$F$4:$F$203,INVOICE!$C$4:$C$203,A7)</f>
        <v>0</v>
      </c>
      <c r="N7" s="74" t="str">
        <f>IF(F7="","",MAX(0,F7-M7))</f>
        <v/>
      </c>
    </row>
    <row r="8" spans="1:14">
      <c r="A8" s="68"/>
      <c r="B8" s="73"/>
      <c r="C8" s="68"/>
      <c r="D8" s="68"/>
      <c r="E8" s="68"/>
      <c r="F8" s="71"/>
      <c r="G8" s="73"/>
      <c r="H8" s="68"/>
      <c r="I8" s="68"/>
      <c r="J8" s="74">
        <f>SUMIFS(TRANSAKSI!$H$4:$H$203,TRANSAKSI!$D$4:$D$203,A8,TRANSAKSI!$C$4:$C$203,"KELUAR")</f>
        <v>0</v>
      </c>
      <c r="K8" s="74" t="str">
        <f>IF(F8="","",F8-J8)</f>
        <v/>
      </c>
      <c r="L8" s="75">
        <f>IFERROR(K8/F8,0)</f>
        <v>0</v>
      </c>
      <c r="M8" s="74">
        <f>SUMIFS(INVOICE!$F$4:$F$203,INVOICE!$C$4:$C$203,A8)</f>
        <v>0</v>
      </c>
      <c r="N8" s="74" t="str">
        <f>IF(F8="","",MAX(0,F8-M8))</f>
        <v/>
      </c>
    </row>
    <row r="9" spans="1:14">
      <c r="A9" s="68"/>
      <c r="B9" s="73"/>
      <c r="C9" s="68"/>
      <c r="D9" s="68"/>
      <c r="E9" s="68"/>
      <c r="F9" s="71"/>
      <c r="G9" s="73"/>
      <c r="H9" s="68"/>
      <c r="I9" s="68"/>
      <c r="J9" s="74">
        <f>SUMIFS(TRANSAKSI!$H$4:$H$203,TRANSAKSI!$D$4:$D$203,A9,TRANSAKSI!$C$4:$C$203,"KELUAR")</f>
        <v>0</v>
      </c>
      <c r="K9" s="74" t="str">
        <f>IF(F9="","",F9-J9)</f>
        <v/>
      </c>
      <c r="L9" s="75">
        <f>IFERROR(K9/F9,0)</f>
        <v>0</v>
      </c>
      <c r="M9" s="74">
        <f>SUMIFS(INVOICE!$F$4:$F$203,INVOICE!$C$4:$C$203,A9)</f>
        <v>0</v>
      </c>
      <c r="N9" s="74" t="str">
        <f>IF(F9="","",MAX(0,F9-M9))</f>
        <v/>
      </c>
    </row>
    <row r="10" spans="1:14">
      <c r="A10" s="68"/>
      <c r="B10" s="73"/>
      <c r="C10" s="68"/>
      <c r="D10" s="68"/>
      <c r="E10" s="68"/>
      <c r="F10" s="71"/>
      <c r="G10" s="73"/>
      <c r="H10" s="68"/>
      <c r="I10" s="68"/>
      <c r="J10" s="74">
        <f>SUMIFS(TRANSAKSI!$H$4:$H$203,TRANSAKSI!$D$4:$D$203,A10,TRANSAKSI!$C$4:$C$203,"KELUAR")</f>
        <v>0</v>
      </c>
      <c r="K10" s="74" t="str">
        <f>IF(F10="","",F10-J10)</f>
        <v/>
      </c>
      <c r="L10" s="75">
        <f>IFERROR(K10/F10,0)</f>
        <v>0</v>
      </c>
      <c r="M10" s="74">
        <f>SUMIFS(INVOICE!$F$4:$F$203,INVOICE!$C$4:$C$203,A10)</f>
        <v>0</v>
      </c>
      <c r="N10" s="74" t="str">
        <f>IF(F10="","",MAX(0,F10-M10))</f>
        <v/>
      </c>
    </row>
    <row r="11" spans="1:14">
      <c r="A11" s="68"/>
      <c r="B11" s="73"/>
      <c r="C11" s="68"/>
      <c r="D11" s="68"/>
      <c r="E11" s="68"/>
      <c r="F11" s="71"/>
      <c r="G11" s="73"/>
      <c r="H11" s="68"/>
      <c r="I11" s="68"/>
      <c r="J11" s="74">
        <f>SUMIFS(TRANSAKSI!$H$4:$H$203,TRANSAKSI!$D$4:$D$203,A11,TRANSAKSI!$C$4:$C$203,"KELUAR")</f>
        <v>0</v>
      </c>
      <c r="K11" s="74" t="str">
        <f>IF(F11="","",F11-J11)</f>
        <v/>
      </c>
      <c r="L11" s="75">
        <f>IFERROR(K11/F11,0)</f>
        <v>0</v>
      </c>
      <c r="M11" s="74">
        <f>SUMIFS(INVOICE!$F$4:$F$203,INVOICE!$C$4:$C$203,A11)</f>
        <v>0</v>
      </c>
      <c r="N11" s="74" t="str">
        <f>IF(F11="","",MAX(0,F11-M11))</f>
        <v/>
      </c>
    </row>
    <row r="12" spans="1:14">
      <c r="A12" s="68"/>
      <c r="B12" s="73"/>
      <c r="C12" s="68"/>
      <c r="D12" s="68"/>
      <c r="E12" s="68"/>
      <c r="F12" s="71"/>
      <c r="G12" s="73"/>
      <c r="H12" s="68"/>
      <c r="I12" s="68"/>
      <c r="J12" s="74">
        <f>SUMIFS(TRANSAKSI!$H$4:$H$203,TRANSAKSI!$D$4:$D$203,A12,TRANSAKSI!$C$4:$C$203,"KELUAR")</f>
        <v>0</v>
      </c>
      <c r="K12" s="74" t="str">
        <f>IF(F12="","",F12-J12)</f>
        <v/>
      </c>
      <c r="L12" s="75">
        <f>IFERROR(K12/F12,0)</f>
        <v>0</v>
      </c>
      <c r="M12" s="74">
        <f>SUMIFS(INVOICE!$F$4:$F$203,INVOICE!$C$4:$C$203,A12)</f>
        <v>0</v>
      </c>
      <c r="N12" s="74" t="str">
        <f>IF(F12="","",MAX(0,F12-M12))</f>
        <v/>
      </c>
    </row>
    <row r="13" spans="1:14">
      <c r="A13" s="68"/>
      <c r="B13" s="73"/>
      <c r="C13" s="68"/>
      <c r="D13" s="68"/>
      <c r="E13" s="68"/>
      <c r="F13" s="71"/>
      <c r="G13" s="73"/>
      <c r="H13" s="68"/>
      <c r="I13" s="68"/>
      <c r="J13" s="74">
        <f>SUMIFS(TRANSAKSI!$H$4:$H$203,TRANSAKSI!$D$4:$D$203,A13,TRANSAKSI!$C$4:$C$203,"KELUAR")</f>
        <v>0</v>
      </c>
      <c r="K13" s="74" t="str">
        <f>IF(F13="","",F13-J13)</f>
        <v/>
      </c>
      <c r="L13" s="75">
        <f>IFERROR(K13/F13,0)</f>
        <v>0</v>
      </c>
      <c r="M13" s="74">
        <f>SUMIFS(INVOICE!$F$4:$F$203,INVOICE!$C$4:$C$203,A13)</f>
        <v>0</v>
      </c>
      <c r="N13" s="74" t="str">
        <f>IF(F13="","",MAX(0,F13-M13))</f>
        <v/>
      </c>
    </row>
    <row r="14" spans="1:14">
      <c r="A14" s="68"/>
      <c r="B14" s="73"/>
      <c r="C14" s="68"/>
      <c r="D14" s="68"/>
      <c r="E14" s="68"/>
      <c r="F14" s="71"/>
      <c r="G14" s="73"/>
      <c r="H14" s="68"/>
      <c r="I14" s="68"/>
      <c r="J14" s="74">
        <f>SUMIFS(TRANSAKSI!$H$4:$H$203,TRANSAKSI!$D$4:$D$203,A14,TRANSAKSI!$C$4:$C$203,"KELUAR")</f>
        <v>0</v>
      </c>
      <c r="K14" s="74" t="str">
        <f>IF(F14="","",F14-J14)</f>
        <v/>
      </c>
      <c r="L14" s="75">
        <f>IFERROR(K14/F14,0)</f>
        <v>0</v>
      </c>
      <c r="M14" s="74">
        <f>SUMIFS(INVOICE!$F$4:$F$203,INVOICE!$C$4:$C$203,A14)</f>
        <v>0</v>
      </c>
      <c r="N14" s="74" t="str">
        <f>IF(F14="","",MAX(0,F14-M14))</f>
        <v/>
      </c>
    </row>
    <row r="15" spans="1:14">
      <c r="A15" s="68"/>
      <c r="B15" s="73"/>
      <c r="C15" s="68"/>
      <c r="D15" s="68"/>
      <c r="E15" s="68"/>
      <c r="F15" s="71"/>
      <c r="G15" s="73"/>
      <c r="H15" s="68"/>
      <c r="I15" s="68"/>
      <c r="J15" s="74">
        <f>SUMIFS(TRANSAKSI!$H$4:$H$203,TRANSAKSI!$D$4:$D$203,A15,TRANSAKSI!$C$4:$C$203,"KELUAR")</f>
        <v>0</v>
      </c>
      <c r="K15" s="74" t="str">
        <f>IF(F15="","",F15-J15)</f>
        <v/>
      </c>
      <c r="L15" s="75">
        <f>IFERROR(K15/F15,0)</f>
        <v>0</v>
      </c>
      <c r="M15" s="74">
        <f>SUMIFS(INVOICE!$F$4:$F$203,INVOICE!$C$4:$C$203,A15)</f>
        <v>0</v>
      </c>
      <c r="N15" s="74" t="str">
        <f>IF(F15="","",MAX(0,F15-M15))</f>
        <v/>
      </c>
    </row>
    <row r="16" spans="1:14">
      <c r="A16" s="68"/>
      <c r="B16" s="73"/>
      <c r="C16" s="68"/>
      <c r="D16" s="68"/>
      <c r="E16" s="68"/>
      <c r="F16" s="71"/>
      <c r="G16" s="73"/>
      <c r="H16" s="68"/>
      <c r="I16" s="68"/>
      <c r="J16" s="74">
        <f>SUMIFS(TRANSAKSI!$H$4:$H$203,TRANSAKSI!$D$4:$D$203,A16,TRANSAKSI!$C$4:$C$203,"KELUAR")</f>
        <v>0</v>
      </c>
      <c r="K16" s="74" t="str">
        <f>IF(F16="","",F16-J16)</f>
        <v/>
      </c>
      <c r="L16" s="75">
        <f>IFERROR(K16/F16,0)</f>
        <v>0</v>
      </c>
      <c r="M16" s="74">
        <f>SUMIFS(INVOICE!$F$4:$F$203,INVOICE!$C$4:$C$203,A16)</f>
        <v>0</v>
      </c>
      <c r="N16" s="74" t="str">
        <f>IF(F16="","",MAX(0,F16-M16))</f>
        <v/>
      </c>
    </row>
    <row r="17" spans="1:14">
      <c r="A17" s="68"/>
      <c r="B17" s="73"/>
      <c r="C17" s="68"/>
      <c r="D17" s="68"/>
      <c r="E17" s="68"/>
      <c r="F17" s="71"/>
      <c r="G17" s="73"/>
      <c r="H17" s="68"/>
      <c r="I17" s="68"/>
      <c r="J17" s="74">
        <f>SUMIFS(TRANSAKSI!$H$4:$H$203,TRANSAKSI!$D$4:$D$203,A17,TRANSAKSI!$C$4:$C$203,"KELUAR")</f>
        <v>0</v>
      </c>
      <c r="K17" s="74" t="str">
        <f>IF(F17="","",F17-J17)</f>
        <v/>
      </c>
      <c r="L17" s="75">
        <f>IFERROR(K17/F17,0)</f>
        <v>0</v>
      </c>
      <c r="M17" s="74">
        <f>SUMIFS(INVOICE!$F$4:$F$203,INVOICE!$C$4:$C$203,A17)</f>
        <v>0</v>
      </c>
      <c r="N17" s="74" t="str">
        <f>IF(F17="","",MAX(0,F17-M17))</f>
        <v/>
      </c>
    </row>
    <row r="18" spans="1:14">
      <c r="A18" s="68"/>
      <c r="B18" s="73"/>
      <c r="C18" s="68"/>
      <c r="D18" s="68"/>
      <c r="E18" s="68"/>
      <c r="F18" s="71"/>
      <c r="G18" s="73"/>
      <c r="H18" s="68"/>
      <c r="I18" s="68"/>
      <c r="J18" s="74">
        <f>SUMIFS(TRANSAKSI!$H$4:$H$203,TRANSAKSI!$D$4:$D$203,A18,TRANSAKSI!$C$4:$C$203,"KELUAR")</f>
        <v>0</v>
      </c>
      <c r="K18" s="74" t="str">
        <f>IF(F18="","",F18-J18)</f>
        <v/>
      </c>
      <c r="L18" s="75">
        <f>IFERROR(K18/F18,0)</f>
        <v>0</v>
      </c>
      <c r="M18" s="74">
        <f>SUMIFS(INVOICE!$F$4:$F$203,INVOICE!$C$4:$C$203,A18)</f>
        <v>0</v>
      </c>
      <c r="N18" s="74" t="str">
        <f>IF(F18="","",MAX(0,F18-M18))</f>
        <v/>
      </c>
    </row>
    <row r="19" spans="1:14">
      <c r="A19" s="68"/>
      <c r="B19" s="73"/>
      <c r="C19" s="68"/>
      <c r="D19" s="68"/>
      <c r="E19" s="68"/>
      <c r="F19" s="71"/>
      <c r="G19" s="73"/>
      <c r="H19" s="68"/>
      <c r="I19" s="68"/>
      <c r="J19" s="74">
        <f>SUMIFS(TRANSAKSI!$H$4:$H$203,TRANSAKSI!$D$4:$D$203,A19,TRANSAKSI!$C$4:$C$203,"KELUAR")</f>
        <v>0</v>
      </c>
      <c r="K19" s="74" t="str">
        <f>IF(F19="","",F19-J19)</f>
        <v/>
      </c>
      <c r="L19" s="75">
        <f>IFERROR(K19/F19,0)</f>
        <v>0</v>
      </c>
      <c r="M19" s="74">
        <f>SUMIFS(INVOICE!$F$4:$F$203,INVOICE!$C$4:$C$203,A19)</f>
        <v>0</v>
      </c>
      <c r="N19" s="74" t="str">
        <f>IF(F19="","",MAX(0,F19-M19))</f>
        <v/>
      </c>
    </row>
    <row r="20" spans="1:14">
      <c r="A20" s="68"/>
      <c r="B20" s="73"/>
      <c r="C20" s="68"/>
      <c r="D20" s="68"/>
      <c r="E20" s="68"/>
      <c r="F20" s="71"/>
      <c r="G20" s="73"/>
      <c r="H20" s="68"/>
      <c r="I20" s="68"/>
      <c r="J20" s="74">
        <f>SUMIFS(TRANSAKSI!$H$4:$H$203,TRANSAKSI!$D$4:$D$203,A20,TRANSAKSI!$C$4:$C$203,"KELUAR")</f>
        <v>0</v>
      </c>
      <c r="K20" s="74" t="str">
        <f>IF(F20="","",F20-J20)</f>
        <v/>
      </c>
      <c r="L20" s="75">
        <f>IFERROR(K20/F20,0)</f>
        <v>0</v>
      </c>
      <c r="M20" s="74">
        <f>SUMIFS(INVOICE!$F$4:$F$203,INVOICE!$C$4:$C$203,A20)</f>
        <v>0</v>
      </c>
      <c r="N20" s="74" t="str">
        <f>IF(F20="","",MAX(0,F20-M20))</f>
        <v/>
      </c>
    </row>
    <row r="21" spans="1:14">
      <c r="A21" s="68"/>
      <c r="B21" s="73"/>
      <c r="C21" s="68"/>
      <c r="D21" s="68"/>
      <c r="E21" s="68"/>
      <c r="F21" s="71"/>
      <c r="G21" s="73"/>
      <c r="H21" s="68"/>
      <c r="I21" s="68"/>
      <c r="J21" s="74">
        <f>SUMIFS(TRANSAKSI!$H$4:$H$203,TRANSAKSI!$D$4:$D$203,A21,TRANSAKSI!$C$4:$C$203,"KELUAR")</f>
        <v>0</v>
      </c>
      <c r="K21" s="74" t="str">
        <f>IF(F21="","",F21-J21)</f>
        <v/>
      </c>
      <c r="L21" s="75">
        <f>IFERROR(K21/F21,0)</f>
        <v>0</v>
      </c>
      <c r="M21" s="74">
        <f>SUMIFS(INVOICE!$F$4:$F$203,INVOICE!$C$4:$C$203,A21)</f>
        <v>0</v>
      </c>
      <c r="N21" s="74" t="str">
        <f>IF(F21="","",MAX(0,F21-M21))</f>
        <v/>
      </c>
    </row>
    <row r="22" spans="1:14">
      <c r="A22" s="68"/>
      <c r="B22" s="73"/>
      <c r="C22" s="68"/>
      <c r="D22" s="68"/>
      <c r="E22" s="68"/>
      <c r="F22" s="71"/>
      <c r="G22" s="73"/>
      <c r="H22" s="68"/>
      <c r="I22" s="68"/>
      <c r="J22" s="74">
        <f>SUMIFS(TRANSAKSI!$H$4:$H$203,TRANSAKSI!$D$4:$D$203,A22,TRANSAKSI!$C$4:$C$203,"KELUAR")</f>
        <v>0</v>
      </c>
      <c r="K22" s="74" t="str">
        <f>IF(F22="","",F22-J22)</f>
        <v/>
      </c>
      <c r="L22" s="75">
        <f>IFERROR(K22/F22,0)</f>
        <v>0</v>
      </c>
      <c r="M22" s="74">
        <f>SUMIFS(INVOICE!$F$4:$F$203,INVOICE!$C$4:$C$203,A22)</f>
        <v>0</v>
      </c>
      <c r="N22" s="74" t="str">
        <f>IF(F22="","",MAX(0,F22-M22))</f>
        <v/>
      </c>
    </row>
    <row r="23" spans="1:14">
      <c r="A23" s="68"/>
      <c r="B23" s="73"/>
      <c r="C23" s="68"/>
      <c r="D23" s="68"/>
      <c r="E23" s="68"/>
      <c r="F23" s="71"/>
      <c r="G23" s="73"/>
      <c r="H23" s="68"/>
      <c r="I23" s="68"/>
      <c r="J23" s="74">
        <f>SUMIFS(TRANSAKSI!$H$4:$H$203,TRANSAKSI!$D$4:$D$203,A23,TRANSAKSI!$C$4:$C$203,"KELUAR")</f>
        <v>0</v>
      </c>
      <c r="K23" s="74" t="str">
        <f>IF(F23="","",F23-J23)</f>
        <v/>
      </c>
      <c r="L23" s="75">
        <f>IFERROR(K23/F23,0)</f>
        <v>0</v>
      </c>
      <c r="M23" s="74">
        <f>SUMIFS(INVOICE!$F$4:$F$203,INVOICE!$C$4:$C$203,A23)</f>
        <v>0</v>
      </c>
      <c r="N23" s="74" t="str">
        <f>IF(F23="","",MAX(0,F23-M23))</f>
        <v/>
      </c>
    </row>
    <row r="24" spans="1:14">
      <c r="A24" s="68"/>
      <c r="B24" s="73"/>
      <c r="C24" s="68"/>
      <c r="D24" s="68"/>
      <c r="E24" s="68"/>
      <c r="F24" s="71"/>
      <c r="G24" s="73"/>
      <c r="H24" s="68"/>
      <c r="I24" s="68"/>
      <c r="J24" s="74">
        <f>SUMIFS(TRANSAKSI!$H$4:$H$203,TRANSAKSI!$D$4:$D$203,A24,TRANSAKSI!$C$4:$C$203,"KELUAR")</f>
        <v>0</v>
      </c>
      <c r="K24" s="74" t="str">
        <f>IF(F24="","",F24-J24)</f>
        <v/>
      </c>
      <c r="L24" s="75">
        <f>IFERROR(K24/F24,0)</f>
        <v>0</v>
      </c>
      <c r="M24" s="74">
        <f>SUMIFS(INVOICE!$F$4:$F$203,INVOICE!$C$4:$C$203,A24)</f>
        <v>0</v>
      </c>
      <c r="N24" s="74" t="str">
        <f>IF(F24="","",MAX(0,F24-M24))</f>
        <v/>
      </c>
    </row>
    <row r="25" spans="1:14">
      <c r="A25" s="68"/>
      <c r="B25" s="73"/>
      <c r="C25" s="68"/>
      <c r="D25" s="68"/>
      <c r="E25" s="68"/>
      <c r="F25" s="71"/>
      <c r="G25" s="73"/>
      <c r="H25" s="68"/>
      <c r="I25" s="68"/>
      <c r="J25" s="74">
        <f>SUMIFS(TRANSAKSI!$H$4:$H$203,TRANSAKSI!$D$4:$D$203,A25,TRANSAKSI!$C$4:$C$203,"KELUAR")</f>
        <v>0</v>
      </c>
      <c r="K25" s="74" t="str">
        <f>IF(F25="","",F25-J25)</f>
        <v/>
      </c>
      <c r="L25" s="75">
        <f>IFERROR(K25/F25,0)</f>
        <v>0</v>
      </c>
      <c r="M25" s="74">
        <f>SUMIFS(INVOICE!$F$4:$F$203,INVOICE!$C$4:$C$203,A25)</f>
        <v>0</v>
      </c>
      <c r="N25" s="74" t="str">
        <f>IF(F25="","",MAX(0,F25-M25))</f>
        <v/>
      </c>
    </row>
    <row r="26" spans="1:14">
      <c r="A26" s="68"/>
      <c r="B26" s="73"/>
      <c r="C26" s="68"/>
      <c r="D26" s="68"/>
      <c r="E26" s="68"/>
      <c r="F26" s="71"/>
      <c r="G26" s="73"/>
      <c r="H26" s="68"/>
      <c r="I26" s="68"/>
      <c r="J26" s="74">
        <f>SUMIFS(TRANSAKSI!$H$4:$H$203,TRANSAKSI!$D$4:$D$203,A26,TRANSAKSI!$C$4:$C$203,"KELUAR")</f>
        <v>0</v>
      </c>
      <c r="K26" s="74" t="str">
        <f>IF(F26="","",F26-J26)</f>
        <v/>
      </c>
      <c r="L26" s="75">
        <f>IFERROR(K26/F26,0)</f>
        <v>0</v>
      </c>
      <c r="M26" s="74">
        <f>SUMIFS(INVOICE!$F$4:$F$203,INVOICE!$C$4:$C$203,A26)</f>
        <v>0</v>
      </c>
      <c r="N26" s="74" t="str">
        <f>IF(F26="","",MAX(0,F26-M26))</f>
        <v/>
      </c>
    </row>
    <row r="27" spans="1:14">
      <c r="A27" s="68"/>
      <c r="B27" s="73"/>
      <c r="C27" s="68"/>
      <c r="D27" s="68"/>
      <c r="E27" s="68"/>
      <c r="F27" s="71"/>
      <c r="G27" s="73"/>
      <c r="H27" s="68"/>
      <c r="I27" s="68"/>
      <c r="J27" s="74">
        <f>SUMIFS(TRANSAKSI!$H$4:$H$203,TRANSAKSI!$D$4:$D$203,A27,TRANSAKSI!$C$4:$C$203,"KELUAR")</f>
        <v>0</v>
      </c>
      <c r="K27" s="74" t="str">
        <f>IF(F27="","",F27-J27)</f>
        <v/>
      </c>
      <c r="L27" s="75">
        <f>IFERROR(K27/F27,0)</f>
        <v>0</v>
      </c>
      <c r="M27" s="74">
        <f>SUMIFS(INVOICE!$F$4:$F$203,INVOICE!$C$4:$C$203,A27)</f>
        <v>0</v>
      </c>
      <c r="N27" s="74" t="str">
        <f>IF(F27="","",MAX(0,F27-M27))</f>
        <v/>
      </c>
    </row>
    <row r="28" spans="1:14">
      <c r="A28" s="68"/>
      <c r="B28" s="73"/>
      <c r="C28" s="68"/>
      <c r="D28" s="68"/>
      <c r="E28" s="68"/>
      <c r="F28" s="71"/>
      <c r="G28" s="73"/>
      <c r="H28" s="68"/>
      <c r="I28" s="68"/>
      <c r="J28" s="74">
        <f>SUMIFS(TRANSAKSI!$H$4:$H$203,TRANSAKSI!$D$4:$D$203,A28,TRANSAKSI!$C$4:$C$203,"KELUAR")</f>
        <v>0</v>
      </c>
      <c r="K28" s="74" t="str">
        <f>IF(F28="","",F28-J28)</f>
        <v/>
      </c>
      <c r="L28" s="75">
        <f>IFERROR(K28/F28,0)</f>
        <v>0</v>
      </c>
      <c r="M28" s="74">
        <f>SUMIFS(INVOICE!$F$4:$F$203,INVOICE!$C$4:$C$203,A28)</f>
        <v>0</v>
      </c>
      <c r="N28" s="74" t="str">
        <f>IF(F28="","",MAX(0,F28-M28))</f>
        <v/>
      </c>
    </row>
    <row r="29" spans="1:14">
      <c r="A29" s="68"/>
      <c r="B29" s="73"/>
      <c r="C29" s="68"/>
      <c r="D29" s="68"/>
      <c r="E29" s="68"/>
      <c r="F29" s="71"/>
      <c r="G29" s="73"/>
      <c r="H29" s="68"/>
      <c r="I29" s="68"/>
      <c r="J29" s="74">
        <f>SUMIFS(TRANSAKSI!$H$4:$H$203,TRANSAKSI!$D$4:$D$203,A29,TRANSAKSI!$C$4:$C$203,"KELUAR")</f>
        <v>0</v>
      </c>
      <c r="K29" s="74" t="str">
        <f>IF(F29="","",F29-J29)</f>
        <v/>
      </c>
      <c r="L29" s="75">
        <f>IFERROR(K29/F29,0)</f>
        <v>0</v>
      </c>
      <c r="M29" s="74">
        <f>SUMIFS(INVOICE!$F$4:$F$203,INVOICE!$C$4:$C$203,A29)</f>
        <v>0</v>
      </c>
      <c r="N29" s="74" t="str">
        <f>IF(F29="","",MAX(0,F29-M29))</f>
        <v/>
      </c>
    </row>
    <row r="30" spans="1:14">
      <c r="A30" s="68"/>
      <c r="B30" s="73"/>
      <c r="C30" s="68"/>
      <c r="D30" s="68"/>
      <c r="E30" s="68"/>
      <c r="F30" s="71"/>
      <c r="G30" s="73"/>
      <c r="H30" s="68"/>
      <c r="I30" s="68"/>
      <c r="J30" s="74">
        <f>SUMIFS(TRANSAKSI!$H$4:$H$203,TRANSAKSI!$D$4:$D$203,A30,TRANSAKSI!$C$4:$C$203,"KELUAR")</f>
        <v>0</v>
      </c>
      <c r="K30" s="74" t="str">
        <f>IF(F30="","",F30-J30)</f>
        <v/>
      </c>
      <c r="L30" s="75">
        <f>IFERROR(K30/F30,0)</f>
        <v>0</v>
      </c>
      <c r="M30" s="74">
        <f>SUMIFS(INVOICE!$F$4:$F$203,INVOICE!$C$4:$C$203,A30)</f>
        <v>0</v>
      </c>
      <c r="N30" s="74" t="str">
        <f>IF(F30="","",MAX(0,F30-M30))</f>
        <v/>
      </c>
    </row>
    <row r="31" spans="1:14">
      <c r="A31" s="68"/>
      <c r="B31" s="73"/>
      <c r="C31" s="68"/>
      <c r="D31" s="68"/>
      <c r="E31" s="68"/>
      <c r="F31" s="71"/>
      <c r="G31" s="73"/>
      <c r="H31" s="68"/>
      <c r="I31" s="68"/>
      <c r="J31" s="74">
        <f>SUMIFS(TRANSAKSI!$H$4:$H$203,TRANSAKSI!$D$4:$D$203,A31,TRANSAKSI!$C$4:$C$203,"KELUAR")</f>
        <v>0</v>
      </c>
      <c r="K31" s="74" t="str">
        <f>IF(F31="","",F31-J31)</f>
        <v/>
      </c>
      <c r="L31" s="75">
        <f>IFERROR(K31/F31,0)</f>
        <v>0</v>
      </c>
      <c r="M31" s="74">
        <f>SUMIFS(INVOICE!$F$4:$F$203,INVOICE!$C$4:$C$203,A31)</f>
        <v>0</v>
      </c>
      <c r="N31" s="74" t="str">
        <f>IF(F31="","",MAX(0,F31-M31))</f>
        <v/>
      </c>
    </row>
    <row r="32" spans="1:14">
      <c r="A32" s="68"/>
      <c r="B32" s="73"/>
      <c r="C32" s="68"/>
      <c r="D32" s="68"/>
      <c r="E32" s="68"/>
      <c r="F32" s="71"/>
      <c r="G32" s="73"/>
      <c r="H32" s="68"/>
      <c r="I32" s="68"/>
      <c r="J32" s="74">
        <f>SUMIFS(TRANSAKSI!$H$4:$H$203,TRANSAKSI!$D$4:$D$203,A32,TRANSAKSI!$C$4:$C$203,"KELUAR")</f>
        <v>0</v>
      </c>
      <c r="K32" s="74" t="str">
        <f>IF(F32="","",F32-J32)</f>
        <v/>
      </c>
      <c r="L32" s="75">
        <f>IFERROR(K32/F32,0)</f>
        <v>0</v>
      </c>
      <c r="M32" s="74">
        <f>SUMIFS(INVOICE!$F$4:$F$203,INVOICE!$C$4:$C$203,A32)</f>
        <v>0</v>
      </c>
      <c r="N32" s="74" t="str">
        <f>IF(F32="","",MAX(0,F32-M32))</f>
        <v/>
      </c>
    </row>
    <row r="33" spans="1:14">
      <c r="A33" s="68"/>
      <c r="B33" s="73"/>
      <c r="C33" s="68"/>
      <c r="D33" s="68"/>
      <c r="E33" s="68"/>
      <c r="F33" s="71"/>
      <c r="G33" s="73"/>
      <c r="H33" s="68"/>
      <c r="I33" s="68"/>
      <c r="J33" s="74">
        <f>SUMIFS(TRANSAKSI!$H$4:$H$203,TRANSAKSI!$D$4:$D$203,A33,TRANSAKSI!$C$4:$C$203,"KELUAR")</f>
        <v>0</v>
      </c>
      <c r="K33" s="74" t="str">
        <f>IF(F33="","",F33-J33)</f>
        <v/>
      </c>
      <c r="L33" s="75">
        <f>IFERROR(K33/F33,0)</f>
        <v>0</v>
      </c>
      <c r="M33" s="74">
        <f>SUMIFS(INVOICE!$F$4:$F$203,INVOICE!$C$4:$C$203,A33)</f>
        <v>0</v>
      </c>
      <c r="N33" s="74" t="str">
        <f>IF(F33="","",MAX(0,F33-M33))</f>
        <v/>
      </c>
    </row>
    <row r="34" spans="1:14">
      <c r="A34" s="68"/>
      <c r="B34" s="73"/>
      <c r="C34" s="68"/>
      <c r="D34" s="68"/>
      <c r="E34" s="68"/>
      <c r="F34" s="71"/>
      <c r="G34" s="73"/>
      <c r="H34" s="68"/>
      <c r="I34" s="68"/>
      <c r="J34" s="74">
        <f>SUMIFS(TRANSAKSI!$H$4:$H$203,TRANSAKSI!$D$4:$D$203,A34,TRANSAKSI!$C$4:$C$203,"KELUAR")</f>
        <v>0</v>
      </c>
      <c r="K34" s="74" t="str">
        <f>IF(F34="","",F34-J34)</f>
        <v/>
      </c>
      <c r="L34" s="75">
        <f>IFERROR(K34/F34,0)</f>
        <v>0</v>
      </c>
      <c r="M34" s="74">
        <f>SUMIFS(INVOICE!$F$4:$F$203,INVOICE!$C$4:$C$203,A34)</f>
        <v>0</v>
      </c>
      <c r="N34" s="74" t="str">
        <f>IF(F34="","",MAX(0,F34-M34))</f>
        <v/>
      </c>
    </row>
    <row r="35" spans="1:14">
      <c r="A35" s="68"/>
      <c r="B35" s="73"/>
      <c r="C35" s="68"/>
      <c r="D35" s="68"/>
      <c r="E35" s="68"/>
      <c r="F35" s="71"/>
      <c r="G35" s="73"/>
      <c r="H35" s="68"/>
      <c r="I35" s="68"/>
      <c r="J35" s="74">
        <f>SUMIFS(TRANSAKSI!$H$4:$H$203,TRANSAKSI!$D$4:$D$203,A35,TRANSAKSI!$C$4:$C$203,"KELUAR")</f>
        <v>0</v>
      </c>
      <c r="K35" s="74" t="str">
        <f>IF(F35="","",F35-J35)</f>
        <v/>
      </c>
      <c r="L35" s="75">
        <f>IFERROR(K35/F35,0)</f>
        <v>0</v>
      </c>
      <c r="M35" s="74">
        <f>SUMIFS(INVOICE!$F$4:$F$203,INVOICE!$C$4:$C$203,A35)</f>
        <v>0</v>
      </c>
      <c r="N35" s="74" t="str">
        <f>IF(F35="","",MAX(0,F35-M35))</f>
        <v/>
      </c>
    </row>
    <row r="36" spans="1:14">
      <c r="A36" s="68"/>
      <c r="B36" s="73"/>
      <c r="C36" s="68"/>
      <c r="D36" s="68"/>
      <c r="E36" s="68"/>
      <c r="F36" s="71"/>
      <c r="G36" s="73"/>
      <c r="H36" s="68"/>
      <c r="I36" s="68"/>
      <c r="J36" s="74">
        <f>SUMIFS(TRANSAKSI!$H$4:$H$203,TRANSAKSI!$D$4:$D$203,A36,TRANSAKSI!$C$4:$C$203,"KELUAR")</f>
        <v>0</v>
      </c>
      <c r="K36" s="74" t="str">
        <f>IF(F36="","",F36-J36)</f>
        <v/>
      </c>
      <c r="L36" s="75">
        <f>IFERROR(K36/F36,0)</f>
        <v>0</v>
      </c>
      <c r="M36" s="74">
        <f>SUMIFS(INVOICE!$F$4:$F$203,INVOICE!$C$4:$C$203,A36)</f>
        <v>0</v>
      </c>
      <c r="N36" s="74" t="str">
        <f>IF(F36="","",MAX(0,F36-M36))</f>
        <v/>
      </c>
    </row>
    <row r="37" spans="1:14">
      <c r="A37" s="68"/>
      <c r="B37" s="73"/>
      <c r="C37" s="68"/>
      <c r="D37" s="68"/>
      <c r="E37" s="68"/>
      <c r="F37" s="71"/>
      <c r="G37" s="73"/>
      <c r="H37" s="68"/>
      <c r="I37" s="68"/>
      <c r="J37" s="74">
        <f>SUMIFS(TRANSAKSI!$H$4:$H$203,TRANSAKSI!$D$4:$D$203,A37,TRANSAKSI!$C$4:$C$203,"KELUAR")</f>
        <v>0</v>
      </c>
      <c r="K37" s="74" t="str">
        <f>IF(F37="","",F37-J37)</f>
        <v/>
      </c>
      <c r="L37" s="75">
        <f>IFERROR(K37/F37,0)</f>
        <v>0</v>
      </c>
      <c r="M37" s="74">
        <f>SUMIFS(INVOICE!$F$4:$F$203,INVOICE!$C$4:$C$203,A37)</f>
        <v>0</v>
      </c>
      <c r="N37" s="74" t="str">
        <f>IF(F37="","",MAX(0,F37-M37))</f>
        <v/>
      </c>
    </row>
    <row r="38" spans="1:14">
      <c r="A38" s="68"/>
      <c r="B38" s="73"/>
      <c r="C38" s="68"/>
      <c r="D38" s="68"/>
      <c r="E38" s="68"/>
      <c r="F38" s="71"/>
      <c r="G38" s="73"/>
      <c r="H38" s="68"/>
      <c r="I38" s="68"/>
      <c r="J38" s="74">
        <f>SUMIFS(TRANSAKSI!$H$4:$H$203,TRANSAKSI!$D$4:$D$203,A38,TRANSAKSI!$C$4:$C$203,"KELUAR")</f>
        <v>0</v>
      </c>
      <c r="K38" s="74" t="str">
        <f>IF(F38="","",F38-J38)</f>
        <v/>
      </c>
      <c r="L38" s="75">
        <f>IFERROR(K38/F38,0)</f>
        <v>0</v>
      </c>
      <c r="M38" s="74">
        <f>SUMIFS(INVOICE!$F$4:$F$203,INVOICE!$C$4:$C$203,A38)</f>
        <v>0</v>
      </c>
      <c r="N38" s="74" t="str">
        <f>IF(F38="","",MAX(0,F38-M38))</f>
        <v/>
      </c>
    </row>
    <row r="39" spans="1:14">
      <c r="A39" s="68"/>
      <c r="B39" s="73"/>
      <c r="C39" s="68"/>
      <c r="D39" s="68"/>
      <c r="E39" s="68"/>
      <c r="F39" s="71"/>
      <c r="G39" s="73"/>
      <c r="H39" s="68"/>
      <c r="I39" s="68"/>
      <c r="J39" s="74">
        <f>SUMIFS(TRANSAKSI!$H$4:$H$203,TRANSAKSI!$D$4:$D$203,A39,TRANSAKSI!$C$4:$C$203,"KELUAR")</f>
        <v>0</v>
      </c>
      <c r="K39" s="74" t="str">
        <f>IF(F39="","",F39-J39)</f>
        <v/>
      </c>
      <c r="L39" s="75">
        <f>IFERROR(K39/F39,0)</f>
        <v>0</v>
      </c>
      <c r="M39" s="74">
        <f>SUMIFS(INVOICE!$F$4:$F$203,INVOICE!$C$4:$C$203,A39)</f>
        <v>0</v>
      </c>
      <c r="N39" s="74" t="str">
        <f>IF(F39="","",MAX(0,F39-M39))</f>
        <v/>
      </c>
    </row>
    <row r="40" spans="1:14">
      <c r="A40" s="68"/>
      <c r="B40" s="73"/>
      <c r="C40" s="68"/>
      <c r="D40" s="68"/>
      <c r="E40" s="68"/>
      <c r="F40" s="71"/>
      <c r="G40" s="73"/>
      <c r="H40" s="68"/>
      <c r="I40" s="68"/>
      <c r="J40" s="74">
        <f>SUMIFS(TRANSAKSI!$H$4:$H$203,TRANSAKSI!$D$4:$D$203,A40,TRANSAKSI!$C$4:$C$203,"KELUAR")</f>
        <v>0</v>
      </c>
      <c r="K40" s="74" t="str">
        <f>IF(F40="","",F40-J40)</f>
        <v/>
      </c>
      <c r="L40" s="75">
        <f>IFERROR(K40/F40,0)</f>
        <v>0</v>
      </c>
      <c r="M40" s="74">
        <f>SUMIFS(INVOICE!$F$4:$F$203,INVOICE!$C$4:$C$203,A40)</f>
        <v>0</v>
      </c>
      <c r="N40" s="74" t="str">
        <f>IF(F40="","",MAX(0,F40-M40))</f>
        <v/>
      </c>
    </row>
    <row r="41" spans="1:14">
      <c r="A41" s="68"/>
      <c r="B41" s="73"/>
      <c r="C41" s="68"/>
      <c r="D41" s="68"/>
      <c r="E41" s="68"/>
      <c r="F41" s="71"/>
      <c r="G41" s="73"/>
      <c r="H41" s="68"/>
      <c r="I41" s="68"/>
      <c r="J41" s="74">
        <f>SUMIFS(TRANSAKSI!$H$4:$H$203,TRANSAKSI!$D$4:$D$203,A41,TRANSAKSI!$C$4:$C$203,"KELUAR")</f>
        <v>0</v>
      </c>
      <c r="K41" s="74" t="str">
        <f>IF(F41="","",F41-J41)</f>
        <v/>
      </c>
      <c r="L41" s="75">
        <f>IFERROR(K41/F41,0)</f>
        <v>0</v>
      </c>
      <c r="M41" s="74">
        <f>SUMIFS(INVOICE!$F$4:$F$203,INVOICE!$C$4:$C$203,A41)</f>
        <v>0</v>
      </c>
      <c r="N41" s="74" t="str">
        <f>IF(F41="","",MAX(0,F41-M41))</f>
        <v/>
      </c>
    </row>
    <row r="42" spans="1:14">
      <c r="A42" s="68"/>
      <c r="B42" s="73"/>
      <c r="C42" s="68"/>
      <c r="D42" s="68"/>
      <c r="E42" s="68"/>
      <c r="F42" s="71"/>
      <c r="G42" s="73"/>
      <c r="H42" s="68"/>
      <c r="I42" s="68"/>
      <c r="J42" s="74">
        <f>SUMIFS(TRANSAKSI!$H$4:$H$203,TRANSAKSI!$D$4:$D$203,A42,TRANSAKSI!$C$4:$C$203,"KELUAR")</f>
        <v>0</v>
      </c>
      <c r="K42" s="74" t="str">
        <f>IF(F42="","",F42-J42)</f>
        <v/>
      </c>
      <c r="L42" s="75">
        <f>IFERROR(K42/F42,0)</f>
        <v>0</v>
      </c>
      <c r="M42" s="74">
        <f>SUMIFS(INVOICE!$F$4:$F$203,INVOICE!$C$4:$C$203,A42)</f>
        <v>0</v>
      </c>
      <c r="N42" s="74" t="str">
        <f>IF(F42="","",MAX(0,F42-M42))</f>
        <v/>
      </c>
    </row>
    <row r="43" spans="1:14">
      <c r="A43" s="68"/>
      <c r="B43" s="73"/>
      <c r="C43" s="68"/>
      <c r="D43" s="68"/>
      <c r="E43" s="68"/>
      <c r="F43" s="71"/>
      <c r="G43" s="73"/>
      <c r="H43" s="68"/>
      <c r="I43" s="68"/>
      <c r="J43" s="74">
        <f>SUMIFS(TRANSAKSI!$H$4:$H$203,TRANSAKSI!$D$4:$D$203,A43,TRANSAKSI!$C$4:$C$203,"KELUAR")</f>
        <v>0</v>
      </c>
      <c r="K43" s="74" t="str">
        <f>IF(F43="","",F43-J43)</f>
        <v/>
      </c>
      <c r="L43" s="75">
        <f>IFERROR(K43/F43,0)</f>
        <v>0</v>
      </c>
      <c r="M43" s="74">
        <f>SUMIFS(INVOICE!$F$4:$F$203,INVOICE!$C$4:$C$203,A43)</f>
        <v>0</v>
      </c>
      <c r="N43" s="74" t="str">
        <f>IF(F43="","",MAX(0,F43-M43))</f>
        <v/>
      </c>
    </row>
    <row r="44" spans="1:14">
      <c r="A44" s="68"/>
      <c r="B44" s="73"/>
      <c r="C44" s="68"/>
      <c r="D44" s="68"/>
      <c r="E44" s="68"/>
      <c r="F44" s="71"/>
      <c r="G44" s="73"/>
      <c r="H44" s="68"/>
      <c r="I44" s="68"/>
      <c r="J44" s="74">
        <f>SUMIFS(TRANSAKSI!$H$4:$H$203,TRANSAKSI!$D$4:$D$203,A44,TRANSAKSI!$C$4:$C$203,"KELUAR")</f>
        <v>0</v>
      </c>
      <c r="K44" s="74" t="str">
        <f>IF(F44="","",F44-J44)</f>
        <v/>
      </c>
      <c r="L44" s="75">
        <f>IFERROR(K44/F44,0)</f>
        <v>0</v>
      </c>
      <c r="M44" s="74">
        <f>SUMIFS(INVOICE!$F$4:$F$203,INVOICE!$C$4:$C$203,A44)</f>
        <v>0</v>
      </c>
      <c r="N44" s="74" t="str">
        <f>IF(F44="","",MAX(0,F44-M44))</f>
        <v/>
      </c>
    </row>
    <row r="45" spans="1:14">
      <c r="A45" s="68"/>
      <c r="B45" s="73"/>
      <c r="C45" s="68"/>
      <c r="D45" s="68"/>
      <c r="E45" s="68"/>
      <c r="F45" s="71"/>
      <c r="G45" s="73"/>
      <c r="H45" s="68"/>
      <c r="I45" s="68"/>
      <c r="J45" s="74">
        <f>SUMIFS(TRANSAKSI!$H$4:$H$203,TRANSAKSI!$D$4:$D$203,A45,TRANSAKSI!$C$4:$C$203,"KELUAR")</f>
        <v>0</v>
      </c>
      <c r="K45" s="74" t="str">
        <f>IF(F45="","",F45-J45)</f>
        <v/>
      </c>
      <c r="L45" s="75">
        <f>IFERROR(K45/F45,0)</f>
        <v>0</v>
      </c>
      <c r="M45" s="74">
        <f>SUMIFS(INVOICE!$F$4:$F$203,INVOICE!$C$4:$C$203,A45)</f>
        <v>0</v>
      </c>
      <c r="N45" s="74" t="str">
        <f>IF(F45="","",MAX(0,F45-M45))</f>
        <v/>
      </c>
    </row>
    <row r="46" spans="1:14">
      <c r="A46" s="68"/>
      <c r="B46" s="73"/>
      <c r="C46" s="68"/>
      <c r="D46" s="68"/>
      <c r="E46" s="68"/>
      <c r="F46" s="71"/>
      <c r="G46" s="73"/>
      <c r="H46" s="68"/>
      <c r="I46" s="68"/>
      <c r="J46" s="74">
        <f>SUMIFS(TRANSAKSI!$H$4:$H$203,TRANSAKSI!$D$4:$D$203,A46,TRANSAKSI!$C$4:$C$203,"KELUAR")</f>
        <v>0</v>
      </c>
      <c r="K46" s="74" t="str">
        <f>IF(F46="","",F46-J46)</f>
        <v/>
      </c>
      <c r="L46" s="75">
        <f>IFERROR(K46/F46,0)</f>
        <v>0</v>
      </c>
      <c r="M46" s="74">
        <f>SUMIFS(INVOICE!$F$4:$F$203,INVOICE!$C$4:$C$203,A46)</f>
        <v>0</v>
      </c>
      <c r="N46" s="74" t="str">
        <f>IF(F46="","",MAX(0,F46-M46))</f>
        <v/>
      </c>
    </row>
    <row r="47" spans="1:14">
      <c r="A47" s="68"/>
      <c r="B47" s="73"/>
      <c r="C47" s="68"/>
      <c r="D47" s="68"/>
      <c r="E47" s="68"/>
      <c r="F47" s="71"/>
      <c r="G47" s="73"/>
      <c r="H47" s="68"/>
      <c r="I47" s="68"/>
      <c r="J47" s="74">
        <f>SUMIFS(TRANSAKSI!$H$4:$H$203,TRANSAKSI!$D$4:$D$203,A47,TRANSAKSI!$C$4:$C$203,"KELUAR")</f>
        <v>0</v>
      </c>
      <c r="K47" s="74" t="str">
        <f>IF(F47="","",F47-J47)</f>
        <v/>
      </c>
      <c r="L47" s="75">
        <f>IFERROR(K47/F47,0)</f>
        <v>0</v>
      </c>
      <c r="M47" s="74">
        <f>SUMIFS(INVOICE!$F$4:$F$203,INVOICE!$C$4:$C$203,A47)</f>
        <v>0</v>
      </c>
      <c r="N47" s="74" t="str">
        <f>IF(F47="","",MAX(0,F47-M47))</f>
        <v/>
      </c>
    </row>
    <row r="48" spans="1:14">
      <c r="A48" s="68"/>
      <c r="B48" s="73"/>
      <c r="C48" s="68"/>
      <c r="D48" s="68"/>
      <c r="E48" s="68"/>
      <c r="F48" s="71"/>
      <c r="G48" s="73"/>
      <c r="H48" s="68"/>
      <c r="I48" s="68"/>
      <c r="J48" s="74">
        <f>SUMIFS(TRANSAKSI!$H$4:$H$203,TRANSAKSI!$D$4:$D$203,A48,TRANSAKSI!$C$4:$C$203,"KELUAR")</f>
        <v>0</v>
      </c>
      <c r="K48" s="74" t="str">
        <f>IF(F48="","",F48-J48)</f>
        <v/>
      </c>
      <c r="L48" s="75">
        <f>IFERROR(K48/F48,0)</f>
        <v>0</v>
      </c>
      <c r="M48" s="74">
        <f>SUMIFS(INVOICE!$F$4:$F$203,INVOICE!$C$4:$C$203,A48)</f>
        <v>0</v>
      </c>
      <c r="N48" s="74" t="str">
        <f>IF(F48="","",MAX(0,F48-M48))</f>
        <v/>
      </c>
    </row>
    <row r="49" spans="1:14">
      <c r="A49" s="68"/>
      <c r="B49" s="73"/>
      <c r="C49" s="68"/>
      <c r="D49" s="68"/>
      <c r="E49" s="68"/>
      <c r="F49" s="71"/>
      <c r="G49" s="73"/>
      <c r="H49" s="68"/>
      <c r="I49" s="68"/>
      <c r="J49" s="74">
        <f>SUMIFS(TRANSAKSI!$H$4:$H$203,TRANSAKSI!$D$4:$D$203,A49,TRANSAKSI!$C$4:$C$203,"KELUAR")</f>
        <v>0</v>
      </c>
      <c r="K49" s="74" t="str">
        <f>IF(F49="","",F49-J49)</f>
        <v/>
      </c>
      <c r="L49" s="75">
        <f>IFERROR(K49/F49,0)</f>
        <v>0</v>
      </c>
      <c r="M49" s="74">
        <f>SUMIFS(INVOICE!$F$4:$F$203,INVOICE!$C$4:$C$203,A49)</f>
        <v>0</v>
      </c>
      <c r="N49" s="74" t="str">
        <f>IF(F49="","",MAX(0,F49-M49))</f>
        <v/>
      </c>
    </row>
    <row r="50" spans="1:14">
      <c r="A50" s="68"/>
      <c r="B50" s="73"/>
      <c r="C50" s="68"/>
      <c r="D50" s="68"/>
      <c r="E50" s="68"/>
      <c r="F50" s="71"/>
      <c r="G50" s="73"/>
      <c r="H50" s="68"/>
      <c r="I50" s="68"/>
      <c r="J50" s="74">
        <f>SUMIFS(TRANSAKSI!$H$4:$H$203,TRANSAKSI!$D$4:$D$203,A50,TRANSAKSI!$C$4:$C$203,"KELUAR")</f>
        <v>0</v>
      </c>
      <c r="K50" s="74" t="str">
        <f>IF(F50="","",F50-J50)</f>
        <v/>
      </c>
      <c r="L50" s="75">
        <f>IFERROR(K50/F50,0)</f>
        <v>0</v>
      </c>
      <c r="M50" s="74">
        <f>SUMIFS(INVOICE!$F$4:$F$203,INVOICE!$C$4:$C$203,A50)</f>
        <v>0</v>
      </c>
      <c r="N50" s="74" t="str">
        <f>IF(F50="","",MAX(0,F50-M50))</f>
        <v/>
      </c>
    </row>
    <row r="51" spans="1:14">
      <c r="A51" s="68"/>
      <c r="B51" s="73"/>
      <c r="C51" s="68"/>
      <c r="D51" s="68"/>
      <c r="E51" s="68"/>
      <c r="F51" s="71"/>
      <c r="G51" s="73"/>
      <c r="H51" s="68"/>
      <c r="I51" s="68"/>
      <c r="J51" s="74">
        <f>SUMIFS(TRANSAKSI!$H$4:$H$203,TRANSAKSI!$D$4:$D$203,A51,TRANSAKSI!$C$4:$C$203,"KELUAR")</f>
        <v>0</v>
      </c>
      <c r="K51" s="74" t="str">
        <f>IF(F51="","",F51-J51)</f>
        <v/>
      </c>
      <c r="L51" s="75">
        <f>IFERROR(K51/F51,0)</f>
        <v>0</v>
      </c>
      <c r="M51" s="74">
        <f>SUMIFS(INVOICE!$F$4:$F$203,INVOICE!$C$4:$C$203,A51)</f>
        <v>0</v>
      </c>
      <c r="N51" s="74" t="str">
        <f>IF(F51="","",MAX(0,F51-M51))</f>
        <v/>
      </c>
    </row>
    <row r="52" spans="1:14">
      <c r="A52" s="68"/>
      <c r="B52" s="73"/>
      <c r="C52" s="68"/>
      <c r="D52" s="68"/>
      <c r="E52" s="68"/>
      <c r="F52" s="71"/>
      <c r="G52" s="73"/>
      <c r="H52" s="68"/>
      <c r="I52" s="68"/>
      <c r="J52" s="74">
        <f>SUMIFS(TRANSAKSI!$H$4:$H$203,TRANSAKSI!$D$4:$D$203,A52,TRANSAKSI!$C$4:$C$203,"KELUAR")</f>
        <v>0</v>
      </c>
      <c r="K52" s="74" t="str">
        <f>IF(F52="","",F52-J52)</f>
        <v/>
      </c>
      <c r="L52" s="75">
        <f>IFERROR(K52/F52,0)</f>
        <v>0</v>
      </c>
      <c r="M52" s="74">
        <f>SUMIFS(INVOICE!$F$4:$F$203,INVOICE!$C$4:$C$203,A52)</f>
        <v>0</v>
      </c>
      <c r="N52" s="74" t="str">
        <f>IF(F52="","",MAX(0,F52-M52))</f>
        <v/>
      </c>
    </row>
    <row r="53" spans="1:14">
      <c r="A53" s="68"/>
      <c r="B53" s="73"/>
      <c r="C53" s="68"/>
      <c r="D53" s="68"/>
      <c r="E53" s="68"/>
      <c r="F53" s="71"/>
      <c r="G53" s="73"/>
      <c r="H53" s="68"/>
      <c r="I53" s="68"/>
      <c r="J53" s="74">
        <f>SUMIFS(TRANSAKSI!$H$4:$H$203,TRANSAKSI!$D$4:$D$203,A53,TRANSAKSI!$C$4:$C$203,"KELUAR")</f>
        <v>0</v>
      </c>
      <c r="K53" s="74" t="str">
        <f>IF(F53="","",F53-J53)</f>
        <v/>
      </c>
      <c r="L53" s="75">
        <f>IFERROR(K53/F53,0)</f>
        <v>0</v>
      </c>
      <c r="M53" s="74">
        <f>SUMIFS(INVOICE!$F$4:$F$203,INVOICE!$C$4:$C$203,A53)</f>
        <v>0</v>
      </c>
      <c r="N53" s="74" t="str">
        <f>IF(F53="","",MAX(0,F53-M53))</f>
        <v/>
      </c>
    </row>
    <row r="54" spans="1:14">
      <c r="A54" s="68"/>
      <c r="B54" s="73"/>
      <c r="C54" s="68"/>
      <c r="D54" s="68"/>
      <c r="E54" s="68"/>
      <c r="F54" s="71"/>
      <c r="G54" s="73"/>
      <c r="H54" s="68"/>
      <c r="I54" s="68"/>
      <c r="J54" s="74">
        <f>SUMIFS(TRANSAKSI!$H$4:$H$203,TRANSAKSI!$D$4:$D$203,A54,TRANSAKSI!$C$4:$C$203,"KELUAR")</f>
        <v>0</v>
      </c>
      <c r="K54" s="74" t="str">
        <f>IF(F54="","",F54-J54)</f>
        <v/>
      </c>
      <c r="L54" s="75">
        <f>IFERROR(K54/F54,0)</f>
        <v>0</v>
      </c>
      <c r="M54" s="74">
        <f>SUMIFS(INVOICE!$F$4:$F$203,INVOICE!$C$4:$C$203,A54)</f>
        <v>0</v>
      </c>
      <c r="N54" s="74" t="str">
        <f>IF(F54="","",MAX(0,F54-M54))</f>
        <v/>
      </c>
    </row>
    <row r="55" spans="1:14">
      <c r="A55" s="68"/>
      <c r="B55" s="73"/>
      <c r="C55" s="68"/>
      <c r="D55" s="68"/>
      <c r="E55" s="68"/>
      <c r="F55" s="71"/>
      <c r="G55" s="73"/>
      <c r="H55" s="68"/>
      <c r="I55" s="68"/>
      <c r="J55" s="74">
        <f>SUMIFS(TRANSAKSI!$H$4:$H$203,TRANSAKSI!$D$4:$D$203,A55,TRANSAKSI!$C$4:$C$203,"KELUAR")</f>
        <v>0</v>
      </c>
      <c r="K55" s="74" t="str">
        <f>IF(F55="","",F55-J55)</f>
        <v/>
      </c>
      <c r="L55" s="75">
        <f>IFERROR(K55/F55,0)</f>
        <v>0</v>
      </c>
      <c r="M55" s="74">
        <f>SUMIFS(INVOICE!$F$4:$F$203,INVOICE!$C$4:$C$203,A55)</f>
        <v>0</v>
      </c>
      <c r="N55" s="74" t="str">
        <f>IF(F55="","",MAX(0,F55-M55))</f>
        <v/>
      </c>
    </row>
    <row r="56" spans="1:14">
      <c r="A56" s="68"/>
      <c r="B56" s="73"/>
      <c r="C56" s="68"/>
      <c r="D56" s="68"/>
      <c r="E56" s="68"/>
      <c r="F56" s="71"/>
      <c r="G56" s="73"/>
      <c r="H56" s="68"/>
      <c r="I56" s="68"/>
      <c r="J56" s="74">
        <f>SUMIFS(TRANSAKSI!$H$4:$H$203,TRANSAKSI!$D$4:$D$203,A56,TRANSAKSI!$C$4:$C$203,"KELUAR")</f>
        <v>0</v>
      </c>
      <c r="K56" s="74" t="str">
        <f>IF(F56="","",F56-J56)</f>
        <v/>
      </c>
      <c r="L56" s="75">
        <f>IFERROR(K56/F56,0)</f>
        <v>0</v>
      </c>
      <c r="M56" s="74">
        <f>SUMIFS(INVOICE!$F$4:$F$203,INVOICE!$C$4:$C$203,A56)</f>
        <v>0</v>
      </c>
      <c r="N56" s="74" t="str">
        <f>IF(F56="","",MAX(0,F56-M56))</f>
        <v/>
      </c>
    </row>
    <row r="57" spans="1:14">
      <c r="A57" s="68"/>
      <c r="B57" s="73"/>
      <c r="C57" s="68"/>
      <c r="D57" s="68"/>
      <c r="E57" s="68"/>
      <c r="F57" s="71"/>
      <c r="G57" s="73"/>
      <c r="H57" s="68"/>
      <c r="I57" s="68"/>
      <c r="J57" s="74">
        <f>SUMIFS(TRANSAKSI!$H$4:$H$203,TRANSAKSI!$D$4:$D$203,A57,TRANSAKSI!$C$4:$C$203,"KELUAR")</f>
        <v>0</v>
      </c>
      <c r="K57" s="74" t="str">
        <f>IF(F57="","",F57-J57)</f>
        <v/>
      </c>
      <c r="L57" s="75">
        <f>IFERROR(K57/F57,0)</f>
        <v>0</v>
      </c>
      <c r="M57" s="74">
        <f>SUMIFS(INVOICE!$F$4:$F$203,INVOICE!$C$4:$C$203,A57)</f>
        <v>0</v>
      </c>
      <c r="N57" s="74" t="str">
        <f>IF(F57="","",MAX(0,F57-M57))</f>
        <v/>
      </c>
    </row>
    <row r="58" spans="1:14">
      <c r="A58" s="68"/>
      <c r="B58" s="73"/>
      <c r="C58" s="68"/>
      <c r="D58" s="68"/>
      <c r="E58" s="68"/>
      <c r="F58" s="71"/>
      <c r="G58" s="73"/>
      <c r="H58" s="68"/>
      <c r="I58" s="68"/>
      <c r="J58" s="74">
        <f>SUMIFS(TRANSAKSI!$H$4:$H$203,TRANSAKSI!$D$4:$D$203,A58,TRANSAKSI!$C$4:$C$203,"KELUAR")</f>
        <v>0</v>
      </c>
      <c r="K58" s="74" t="str">
        <f>IF(F58="","",F58-J58)</f>
        <v/>
      </c>
      <c r="L58" s="75">
        <f>IFERROR(K58/F58,0)</f>
        <v>0</v>
      </c>
      <c r="M58" s="74">
        <f>SUMIFS(INVOICE!$F$4:$F$203,INVOICE!$C$4:$C$203,A58)</f>
        <v>0</v>
      </c>
      <c r="N58" s="74" t="str">
        <f>IF(F58="","",MAX(0,F58-M58))</f>
        <v/>
      </c>
    </row>
    <row r="59" spans="1:14">
      <c r="A59" s="68"/>
      <c r="B59" s="73"/>
      <c r="C59" s="68"/>
      <c r="D59" s="68"/>
      <c r="E59" s="68"/>
      <c r="F59" s="71"/>
      <c r="G59" s="73"/>
      <c r="H59" s="68"/>
      <c r="I59" s="68"/>
      <c r="J59" s="74">
        <f>SUMIFS(TRANSAKSI!$H$4:$H$203,TRANSAKSI!$D$4:$D$203,A59,TRANSAKSI!$C$4:$C$203,"KELUAR")</f>
        <v>0</v>
      </c>
      <c r="K59" s="74" t="str">
        <f>IF(F59="","",F59-J59)</f>
        <v/>
      </c>
      <c r="L59" s="75">
        <f>IFERROR(K59/F59,0)</f>
        <v>0</v>
      </c>
      <c r="M59" s="74">
        <f>SUMIFS(INVOICE!$F$4:$F$203,INVOICE!$C$4:$C$203,A59)</f>
        <v>0</v>
      </c>
      <c r="N59" s="74" t="str">
        <f>IF(F59="","",MAX(0,F59-M59))</f>
        <v/>
      </c>
    </row>
    <row r="60" spans="1:14">
      <c r="A60" s="68"/>
      <c r="B60" s="73"/>
      <c r="C60" s="68"/>
      <c r="D60" s="68"/>
      <c r="E60" s="68"/>
      <c r="F60" s="71"/>
      <c r="G60" s="73"/>
      <c r="H60" s="68"/>
      <c r="I60" s="68"/>
      <c r="J60" s="74">
        <f>SUMIFS(TRANSAKSI!$H$4:$H$203,TRANSAKSI!$D$4:$D$203,A60,TRANSAKSI!$C$4:$C$203,"KELUAR")</f>
        <v>0</v>
      </c>
      <c r="K60" s="74" t="str">
        <f>IF(F60="","",F60-J60)</f>
        <v/>
      </c>
      <c r="L60" s="75">
        <f>IFERROR(K60/F60,0)</f>
        <v>0</v>
      </c>
      <c r="M60" s="74">
        <f>SUMIFS(INVOICE!$F$4:$F$203,INVOICE!$C$4:$C$203,A60)</f>
        <v>0</v>
      </c>
      <c r="N60" s="74" t="str">
        <f>IF(F60="","",MAX(0,F60-M60))</f>
        <v/>
      </c>
    </row>
    <row r="61" spans="1:14">
      <c r="A61" s="68"/>
      <c r="B61" s="73"/>
      <c r="C61" s="68"/>
      <c r="D61" s="68"/>
      <c r="E61" s="68"/>
      <c r="F61" s="71"/>
      <c r="G61" s="73"/>
      <c r="H61" s="68"/>
      <c r="I61" s="68"/>
      <c r="J61" s="74">
        <f>SUMIFS(TRANSAKSI!$H$4:$H$203,TRANSAKSI!$D$4:$D$203,A61,TRANSAKSI!$C$4:$C$203,"KELUAR")</f>
        <v>0</v>
      </c>
      <c r="K61" s="74" t="str">
        <f>IF(F61="","",F61-J61)</f>
        <v/>
      </c>
      <c r="L61" s="75">
        <f>IFERROR(K61/F61,0)</f>
        <v>0</v>
      </c>
      <c r="M61" s="74">
        <f>SUMIFS(INVOICE!$F$4:$F$203,INVOICE!$C$4:$C$203,A61)</f>
        <v>0</v>
      </c>
      <c r="N61" s="74" t="str">
        <f>IF(F61="","",MAX(0,F61-M61))</f>
        <v/>
      </c>
    </row>
    <row r="62" spans="1:14">
      <c r="A62" s="68"/>
      <c r="B62" s="73"/>
      <c r="C62" s="68"/>
      <c r="D62" s="68"/>
      <c r="E62" s="68"/>
      <c r="F62" s="71"/>
      <c r="G62" s="73"/>
      <c r="H62" s="68"/>
      <c r="I62" s="68"/>
      <c r="J62" s="74">
        <f>SUMIFS(TRANSAKSI!$H$4:$H$203,TRANSAKSI!$D$4:$D$203,A62,TRANSAKSI!$C$4:$C$203,"KELUAR")</f>
        <v>0</v>
      </c>
      <c r="K62" s="74" t="str">
        <f>IF(F62="","",F62-J62)</f>
        <v/>
      </c>
      <c r="L62" s="75">
        <f>IFERROR(K62/F62,0)</f>
        <v>0</v>
      </c>
      <c r="M62" s="74">
        <f>SUMIFS(INVOICE!$F$4:$F$203,INVOICE!$C$4:$C$203,A62)</f>
        <v>0</v>
      </c>
      <c r="N62" s="74" t="str">
        <f>IF(F62="","",MAX(0,F62-M62))</f>
        <v/>
      </c>
    </row>
    <row r="63" spans="1:14">
      <c r="A63" s="68"/>
      <c r="B63" s="73"/>
      <c r="C63" s="68"/>
      <c r="D63" s="68"/>
      <c r="E63" s="68"/>
      <c r="F63" s="71"/>
      <c r="G63" s="73"/>
      <c r="H63" s="68"/>
      <c r="I63" s="68"/>
      <c r="J63" s="74">
        <f>SUMIFS(TRANSAKSI!$H$4:$H$203,TRANSAKSI!$D$4:$D$203,A63,TRANSAKSI!$C$4:$C$203,"KELUAR")</f>
        <v>0</v>
      </c>
      <c r="K63" s="74" t="str">
        <f>IF(F63="","",F63-J63)</f>
        <v/>
      </c>
      <c r="L63" s="75">
        <f>IFERROR(K63/F63,0)</f>
        <v>0</v>
      </c>
      <c r="M63" s="74">
        <f>SUMIFS(INVOICE!$F$4:$F$203,INVOICE!$C$4:$C$203,A63)</f>
        <v>0</v>
      </c>
      <c r="N63" s="74" t="str">
        <f>IF(F63="","",MAX(0,F63-M63))</f>
        <v/>
      </c>
    </row>
    <row r="64" spans="1:14">
      <c r="A64" s="68"/>
      <c r="B64" s="73"/>
      <c r="C64" s="68"/>
      <c r="D64" s="68"/>
      <c r="E64" s="68"/>
      <c r="F64" s="71"/>
      <c r="G64" s="73"/>
      <c r="H64" s="68"/>
      <c r="I64" s="68"/>
      <c r="J64" s="74">
        <f>SUMIFS(TRANSAKSI!$H$4:$H$203,TRANSAKSI!$D$4:$D$203,A64,TRANSAKSI!$C$4:$C$203,"KELUAR")</f>
        <v>0</v>
      </c>
      <c r="K64" s="74" t="str">
        <f>IF(F64="","",F64-J64)</f>
        <v/>
      </c>
      <c r="L64" s="75">
        <f>IFERROR(K64/F64,0)</f>
        <v>0</v>
      </c>
      <c r="M64" s="74">
        <f>SUMIFS(INVOICE!$F$4:$F$203,INVOICE!$C$4:$C$203,A64)</f>
        <v>0</v>
      </c>
      <c r="N64" s="74" t="str">
        <f>IF(F64="","",MAX(0,F64-M64))</f>
        <v/>
      </c>
    </row>
    <row r="65" spans="1:14">
      <c r="A65" s="68"/>
      <c r="B65" s="73"/>
      <c r="C65" s="68"/>
      <c r="D65" s="68"/>
      <c r="E65" s="68"/>
      <c r="F65" s="71"/>
      <c r="G65" s="73"/>
      <c r="H65" s="68"/>
      <c r="I65" s="68"/>
      <c r="J65" s="74">
        <f>SUMIFS(TRANSAKSI!$H$4:$H$203,TRANSAKSI!$D$4:$D$203,A65,TRANSAKSI!$C$4:$C$203,"KELUAR")</f>
        <v>0</v>
      </c>
      <c r="K65" s="74" t="str">
        <f>IF(F65="","",F65-J65)</f>
        <v/>
      </c>
      <c r="L65" s="75">
        <f>IFERROR(K65/F65,0)</f>
        <v>0</v>
      </c>
      <c r="M65" s="74">
        <f>SUMIFS(INVOICE!$F$4:$F$203,INVOICE!$C$4:$C$203,A65)</f>
        <v>0</v>
      </c>
      <c r="N65" s="74" t="str">
        <f>IF(F65="","",MAX(0,F65-M65))</f>
        <v/>
      </c>
    </row>
    <row r="66" spans="1:14">
      <c r="A66" s="68"/>
      <c r="B66" s="73"/>
      <c r="C66" s="68"/>
      <c r="D66" s="68"/>
      <c r="E66" s="68"/>
      <c r="F66" s="71"/>
      <c r="G66" s="73"/>
      <c r="H66" s="68"/>
      <c r="I66" s="68"/>
      <c r="J66" s="74">
        <f>SUMIFS(TRANSAKSI!$H$4:$H$203,TRANSAKSI!$D$4:$D$203,A66,TRANSAKSI!$C$4:$C$203,"KELUAR")</f>
        <v>0</v>
      </c>
      <c r="K66" s="74" t="str">
        <f>IF(F66="","",F66-J66)</f>
        <v/>
      </c>
      <c r="L66" s="75">
        <f>IFERROR(K66/F66,0)</f>
        <v>0</v>
      </c>
      <c r="M66" s="74">
        <f>SUMIFS(INVOICE!$F$4:$F$203,INVOICE!$C$4:$C$203,A66)</f>
        <v>0</v>
      </c>
      <c r="N66" s="74" t="str">
        <f>IF(F66="","",MAX(0,F66-M66))</f>
        <v/>
      </c>
    </row>
    <row r="67" spans="1:14">
      <c r="A67" s="68"/>
      <c r="B67" s="73"/>
      <c r="C67" s="68"/>
      <c r="D67" s="68"/>
      <c r="E67" s="68"/>
      <c r="F67" s="71"/>
      <c r="G67" s="73"/>
      <c r="H67" s="68"/>
      <c r="I67" s="68"/>
      <c r="J67" s="74">
        <f>SUMIFS(TRANSAKSI!$H$4:$H$203,TRANSAKSI!$D$4:$D$203,A67,TRANSAKSI!$C$4:$C$203,"KELUAR")</f>
        <v>0</v>
      </c>
      <c r="K67" s="74" t="str">
        <f>IF(F67="","",F67-J67)</f>
        <v/>
      </c>
      <c r="L67" s="75">
        <f>IFERROR(K67/F67,0)</f>
        <v>0</v>
      </c>
      <c r="M67" s="74">
        <f>SUMIFS(INVOICE!$F$4:$F$203,INVOICE!$C$4:$C$203,A67)</f>
        <v>0</v>
      </c>
      <c r="N67" s="74" t="str">
        <f>IF(F67="","",MAX(0,F67-M67))</f>
        <v/>
      </c>
    </row>
    <row r="68" spans="1:14">
      <c r="A68" s="68"/>
      <c r="B68" s="73"/>
      <c r="C68" s="68"/>
      <c r="D68" s="68"/>
      <c r="E68" s="68"/>
      <c r="F68" s="71"/>
      <c r="G68" s="73"/>
      <c r="H68" s="68"/>
      <c r="I68" s="68"/>
      <c r="J68" s="74">
        <f>SUMIFS(TRANSAKSI!$H$4:$H$203,TRANSAKSI!$D$4:$D$203,A68,TRANSAKSI!$C$4:$C$203,"KELUAR")</f>
        <v>0</v>
      </c>
      <c r="K68" s="74" t="str">
        <f>IF(F68="","",F68-J68)</f>
        <v/>
      </c>
      <c r="L68" s="75">
        <f>IFERROR(K68/F68,0)</f>
        <v>0</v>
      </c>
      <c r="M68" s="74">
        <f>SUMIFS(INVOICE!$F$4:$F$203,INVOICE!$C$4:$C$203,A68)</f>
        <v>0</v>
      </c>
      <c r="N68" s="74" t="str">
        <f>IF(F68="","",MAX(0,F68-M68))</f>
        <v/>
      </c>
    </row>
    <row r="69" spans="1:14">
      <c r="A69" s="68"/>
      <c r="B69" s="73"/>
      <c r="C69" s="68"/>
      <c r="D69" s="68"/>
      <c r="E69" s="68"/>
      <c r="F69" s="71"/>
      <c r="G69" s="73"/>
      <c r="H69" s="68"/>
      <c r="I69" s="68"/>
      <c r="J69" s="74">
        <f>SUMIFS(TRANSAKSI!$H$4:$H$203,TRANSAKSI!$D$4:$D$203,A69,TRANSAKSI!$C$4:$C$203,"KELUAR")</f>
        <v>0</v>
      </c>
      <c r="K69" s="74" t="str">
        <f>IF(F69="","",F69-J69)</f>
        <v/>
      </c>
      <c r="L69" s="75">
        <f>IFERROR(K69/F69,0)</f>
        <v>0</v>
      </c>
      <c r="M69" s="74">
        <f>SUMIFS(INVOICE!$F$4:$F$203,INVOICE!$C$4:$C$203,A69)</f>
        <v>0</v>
      </c>
      <c r="N69" s="74" t="str">
        <f>IF(F69="","",MAX(0,F69-M69))</f>
        <v/>
      </c>
    </row>
    <row r="70" spans="1:14">
      <c r="A70" s="68"/>
      <c r="B70" s="73"/>
      <c r="C70" s="68"/>
      <c r="D70" s="68"/>
      <c r="E70" s="68"/>
      <c r="F70" s="71"/>
      <c r="G70" s="73"/>
      <c r="H70" s="68"/>
      <c r="I70" s="68"/>
      <c r="J70" s="74">
        <f>SUMIFS(TRANSAKSI!$H$4:$H$203,TRANSAKSI!$D$4:$D$203,A70,TRANSAKSI!$C$4:$C$203,"KELUAR")</f>
        <v>0</v>
      </c>
      <c r="K70" s="74" t="str">
        <f>IF(F70="","",F70-J70)</f>
        <v/>
      </c>
      <c r="L70" s="75">
        <f>IFERROR(K70/F70,0)</f>
        <v>0</v>
      </c>
      <c r="M70" s="74">
        <f>SUMIFS(INVOICE!$F$4:$F$203,INVOICE!$C$4:$C$203,A70)</f>
        <v>0</v>
      </c>
      <c r="N70" s="74" t="str">
        <f>IF(F70="","",MAX(0,F70-M70))</f>
        <v/>
      </c>
    </row>
    <row r="71" spans="1:14">
      <c r="A71" s="68"/>
      <c r="B71" s="73"/>
      <c r="C71" s="68"/>
      <c r="D71" s="68"/>
      <c r="E71" s="68"/>
      <c r="F71" s="71"/>
      <c r="G71" s="73"/>
      <c r="H71" s="68"/>
      <c r="I71" s="68"/>
      <c r="J71" s="74">
        <f>SUMIFS(TRANSAKSI!$H$4:$H$203,TRANSAKSI!$D$4:$D$203,A71,TRANSAKSI!$C$4:$C$203,"KELUAR")</f>
        <v>0</v>
      </c>
      <c r="K71" s="74" t="str">
        <f>IF(F71="","",F71-J71)</f>
        <v/>
      </c>
      <c r="L71" s="75">
        <f>IFERROR(K71/F71,0)</f>
        <v>0</v>
      </c>
      <c r="M71" s="74">
        <f>SUMIFS(INVOICE!$F$4:$F$203,INVOICE!$C$4:$C$203,A71)</f>
        <v>0</v>
      </c>
      <c r="N71" s="74" t="str">
        <f>IF(F71="","",MAX(0,F71-M71))</f>
        <v/>
      </c>
    </row>
    <row r="72" spans="1:14">
      <c r="A72" s="68"/>
      <c r="B72" s="73"/>
      <c r="C72" s="68"/>
      <c r="D72" s="68"/>
      <c r="E72" s="68"/>
      <c r="F72" s="71"/>
      <c r="G72" s="73"/>
      <c r="H72" s="68"/>
      <c r="I72" s="68"/>
      <c r="J72" s="74">
        <f>SUMIFS(TRANSAKSI!$H$4:$H$203,TRANSAKSI!$D$4:$D$203,A72,TRANSAKSI!$C$4:$C$203,"KELUAR")</f>
        <v>0</v>
      </c>
      <c r="K72" s="74" t="str">
        <f>IF(F72="","",F72-J72)</f>
        <v/>
      </c>
      <c r="L72" s="75">
        <f>IFERROR(K72/F72,0)</f>
        <v>0</v>
      </c>
      <c r="M72" s="74">
        <f>SUMIFS(INVOICE!$F$4:$F$203,INVOICE!$C$4:$C$203,A72)</f>
        <v>0</v>
      </c>
      <c r="N72" s="74" t="str">
        <f>IF(F72="","",MAX(0,F72-M72))</f>
        <v/>
      </c>
    </row>
    <row r="73" spans="1:14">
      <c r="A73" s="68"/>
      <c r="B73" s="73"/>
      <c r="C73" s="68"/>
      <c r="D73" s="68"/>
      <c r="E73" s="68"/>
      <c r="F73" s="71"/>
      <c r="G73" s="73"/>
      <c r="H73" s="68"/>
      <c r="I73" s="68"/>
      <c r="J73" s="74">
        <f>SUMIFS(TRANSAKSI!$H$4:$H$203,TRANSAKSI!$D$4:$D$203,A73,TRANSAKSI!$C$4:$C$203,"KELUAR")</f>
        <v>0</v>
      </c>
      <c r="K73" s="74" t="str">
        <f>IF(F73="","",F73-J73)</f>
        <v/>
      </c>
      <c r="L73" s="75">
        <f>IFERROR(K73/F73,0)</f>
        <v>0</v>
      </c>
      <c r="M73" s="74">
        <f>SUMIFS(INVOICE!$F$4:$F$203,INVOICE!$C$4:$C$203,A73)</f>
        <v>0</v>
      </c>
      <c r="N73" s="74" t="str">
        <f>IF(F73="","",MAX(0,F73-M73))</f>
        <v/>
      </c>
    </row>
    <row r="74" spans="1:14">
      <c r="A74" s="68"/>
      <c r="B74" s="73"/>
      <c r="C74" s="68"/>
      <c r="D74" s="68"/>
      <c r="E74" s="68"/>
      <c r="F74" s="71"/>
      <c r="G74" s="73"/>
      <c r="H74" s="68"/>
      <c r="I74" s="68"/>
      <c r="J74" s="74">
        <f>SUMIFS(TRANSAKSI!$H$4:$H$203,TRANSAKSI!$D$4:$D$203,A74,TRANSAKSI!$C$4:$C$203,"KELUAR")</f>
        <v>0</v>
      </c>
      <c r="K74" s="74" t="str">
        <f>IF(F74="","",F74-J74)</f>
        <v/>
      </c>
      <c r="L74" s="75">
        <f>IFERROR(K74/F74,0)</f>
        <v>0</v>
      </c>
      <c r="M74" s="74">
        <f>SUMIFS(INVOICE!$F$4:$F$203,INVOICE!$C$4:$C$203,A74)</f>
        <v>0</v>
      </c>
      <c r="N74" s="74" t="str">
        <f>IF(F74="","",MAX(0,F74-M74))</f>
        <v/>
      </c>
    </row>
    <row r="75" spans="1:14">
      <c r="A75" s="68"/>
      <c r="B75" s="73"/>
      <c r="C75" s="68"/>
      <c r="D75" s="68"/>
      <c r="E75" s="68"/>
      <c r="F75" s="71"/>
      <c r="G75" s="73"/>
      <c r="H75" s="68"/>
      <c r="I75" s="68"/>
      <c r="J75" s="74">
        <f>SUMIFS(TRANSAKSI!$H$4:$H$203,TRANSAKSI!$D$4:$D$203,A75,TRANSAKSI!$C$4:$C$203,"KELUAR")</f>
        <v>0</v>
      </c>
      <c r="K75" s="74" t="str">
        <f>IF(F75="","",F75-J75)</f>
        <v/>
      </c>
      <c r="L75" s="75">
        <f>IFERROR(K75/F75,0)</f>
        <v>0</v>
      </c>
      <c r="M75" s="74">
        <f>SUMIFS(INVOICE!$F$4:$F$203,INVOICE!$C$4:$C$203,A75)</f>
        <v>0</v>
      </c>
      <c r="N75" s="74" t="str">
        <f>IF(F75="","",MAX(0,F75-M75))</f>
        <v/>
      </c>
    </row>
    <row r="76" spans="1:14">
      <c r="A76" s="68"/>
      <c r="B76" s="73"/>
      <c r="C76" s="68"/>
      <c r="D76" s="68"/>
      <c r="E76" s="68"/>
      <c r="F76" s="71"/>
      <c r="G76" s="73"/>
      <c r="H76" s="68"/>
      <c r="I76" s="68"/>
      <c r="J76" s="74">
        <f>SUMIFS(TRANSAKSI!$H$4:$H$203,TRANSAKSI!$D$4:$D$203,A76,TRANSAKSI!$C$4:$C$203,"KELUAR")</f>
        <v>0</v>
      </c>
      <c r="K76" s="74" t="str">
        <f>IF(F76="","",F76-J76)</f>
        <v/>
      </c>
      <c r="L76" s="75">
        <f>IFERROR(K76/F76,0)</f>
        <v>0</v>
      </c>
      <c r="M76" s="74">
        <f>SUMIFS(INVOICE!$F$4:$F$203,INVOICE!$C$4:$C$203,A76)</f>
        <v>0</v>
      </c>
      <c r="N76" s="74" t="str">
        <f>IF(F76="","",MAX(0,F76-M76))</f>
        <v/>
      </c>
    </row>
    <row r="77" spans="1:14">
      <c r="A77" s="68"/>
      <c r="B77" s="73"/>
      <c r="C77" s="68"/>
      <c r="D77" s="68"/>
      <c r="E77" s="68"/>
      <c r="F77" s="71"/>
      <c r="G77" s="73"/>
      <c r="H77" s="68"/>
      <c r="I77" s="68"/>
      <c r="J77" s="74">
        <f>SUMIFS(TRANSAKSI!$H$4:$H$203,TRANSAKSI!$D$4:$D$203,A77,TRANSAKSI!$C$4:$C$203,"KELUAR")</f>
        <v>0</v>
      </c>
      <c r="K77" s="74" t="str">
        <f>IF(F77="","",F77-J77)</f>
        <v/>
      </c>
      <c r="L77" s="75">
        <f>IFERROR(K77/F77,0)</f>
        <v>0</v>
      </c>
      <c r="M77" s="74">
        <f>SUMIFS(INVOICE!$F$4:$F$203,INVOICE!$C$4:$C$203,A77)</f>
        <v>0</v>
      </c>
      <c r="N77" s="74" t="str">
        <f>IF(F77="","",MAX(0,F77-M77))</f>
        <v/>
      </c>
    </row>
    <row r="78" spans="1:14">
      <c r="A78" s="68"/>
      <c r="B78" s="73"/>
      <c r="C78" s="68"/>
      <c r="D78" s="68"/>
      <c r="E78" s="68"/>
      <c r="F78" s="71"/>
      <c r="G78" s="73"/>
      <c r="H78" s="68"/>
      <c r="I78" s="68"/>
      <c r="J78" s="74">
        <f>SUMIFS(TRANSAKSI!$H$4:$H$203,TRANSAKSI!$D$4:$D$203,A78,TRANSAKSI!$C$4:$C$203,"KELUAR")</f>
        <v>0</v>
      </c>
      <c r="K78" s="74" t="str">
        <f>IF(F78="","",F78-J78)</f>
        <v/>
      </c>
      <c r="L78" s="75">
        <f>IFERROR(K78/F78,0)</f>
        <v>0</v>
      </c>
      <c r="M78" s="74">
        <f>SUMIFS(INVOICE!$F$4:$F$203,INVOICE!$C$4:$C$203,A78)</f>
        <v>0</v>
      </c>
      <c r="N78" s="74" t="str">
        <f>IF(F78="","",MAX(0,F78-M78))</f>
        <v/>
      </c>
    </row>
    <row r="79" spans="1:14">
      <c r="A79" s="68"/>
      <c r="B79" s="73"/>
      <c r="C79" s="68"/>
      <c r="D79" s="68"/>
      <c r="E79" s="68"/>
      <c r="F79" s="71"/>
      <c r="G79" s="73"/>
      <c r="H79" s="68"/>
      <c r="I79" s="68"/>
      <c r="J79" s="74">
        <f>SUMIFS(TRANSAKSI!$H$4:$H$203,TRANSAKSI!$D$4:$D$203,A79,TRANSAKSI!$C$4:$C$203,"KELUAR")</f>
        <v>0</v>
      </c>
      <c r="K79" s="74" t="str">
        <f>IF(F79="","",F79-J79)</f>
        <v/>
      </c>
      <c r="L79" s="75">
        <f>IFERROR(K79/F79,0)</f>
        <v>0</v>
      </c>
      <c r="M79" s="74">
        <f>SUMIFS(INVOICE!$F$4:$F$203,INVOICE!$C$4:$C$203,A79)</f>
        <v>0</v>
      </c>
      <c r="N79" s="74" t="str">
        <f>IF(F79="","",MAX(0,F79-M79))</f>
        <v/>
      </c>
    </row>
    <row r="80" spans="1:14">
      <c r="A80" s="68"/>
      <c r="B80" s="73"/>
      <c r="C80" s="68"/>
      <c r="D80" s="68"/>
      <c r="E80" s="68"/>
      <c r="F80" s="71"/>
      <c r="G80" s="73"/>
      <c r="H80" s="68"/>
      <c r="I80" s="68"/>
      <c r="J80" s="74">
        <f>SUMIFS(TRANSAKSI!$H$4:$H$203,TRANSAKSI!$D$4:$D$203,A80,TRANSAKSI!$C$4:$C$203,"KELUAR")</f>
        <v>0</v>
      </c>
      <c r="K80" s="74" t="str">
        <f>IF(F80="","",F80-J80)</f>
        <v/>
      </c>
      <c r="L80" s="75">
        <f>IFERROR(K80/F80,0)</f>
        <v>0</v>
      </c>
      <c r="M80" s="74">
        <f>SUMIFS(INVOICE!$F$4:$F$203,INVOICE!$C$4:$C$203,A80)</f>
        <v>0</v>
      </c>
      <c r="N80" s="74" t="str">
        <f>IF(F80="","",MAX(0,F80-M80))</f>
        <v/>
      </c>
    </row>
    <row r="81" spans="1:14">
      <c r="A81" s="68"/>
      <c r="B81" s="73"/>
      <c r="C81" s="68"/>
      <c r="D81" s="68"/>
      <c r="E81" s="68"/>
      <c r="F81" s="71"/>
      <c r="G81" s="73"/>
      <c r="H81" s="68"/>
      <c r="I81" s="68"/>
      <c r="J81" s="74">
        <f>SUMIFS(TRANSAKSI!$H$4:$H$203,TRANSAKSI!$D$4:$D$203,A81,TRANSAKSI!$C$4:$C$203,"KELUAR")</f>
        <v>0</v>
      </c>
      <c r="K81" s="74" t="str">
        <f>IF(F81="","",F81-J81)</f>
        <v/>
      </c>
      <c r="L81" s="75">
        <f>IFERROR(K81/F81,0)</f>
        <v>0</v>
      </c>
      <c r="M81" s="74">
        <f>SUMIFS(INVOICE!$F$4:$F$203,INVOICE!$C$4:$C$203,A81)</f>
        <v>0</v>
      </c>
      <c r="N81" s="74" t="str">
        <f>IF(F81="","",MAX(0,F81-M81))</f>
        <v/>
      </c>
    </row>
    <row r="82" spans="1:14">
      <c r="A82" s="68"/>
      <c r="B82" s="73"/>
      <c r="C82" s="68"/>
      <c r="D82" s="68"/>
      <c r="E82" s="68"/>
      <c r="F82" s="71"/>
      <c r="G82" s="73"/>
      <c r="H82" s="68"/>
      <c r="I82" s="68"/>
      <c r="J82" s="74">
        <f>SUMIFS(TRANSAKSI!$H$4:$H$203,TRANSAKSI!$D$4:$D$203,A82,TRANSAKSI!$C$4:$C$203,"KELUAR")</f>
        <v>0</v>
      </c>
      <c r="K82" s="74" t="str">
        <f>IF(F82="","",F82-J82)</f>
        <v/>
      </c>
      <c r="L82" s="75">
        <f>IFERROR(K82/F82,0)</f>
        <v>0</v>
      </c>
      <c r="M82" s="74">
        <f>SUMIFS(INVOICE!$F$4:$F$203,INVOICE!$C$4:$C$203,A82)</f>
        <v>0</v>
      </c>
      <c r="N82" s="74" t="str">
        <f>IF(F82="","",MAX(0,F82-M82))</f>
        <v/>
      </c>
    </row>
    <row r="83" spans="1:14">
      <c r="A83" s="68"/>
      <c r="B83" s="73"/>
      <c r="C83" s="68"/>
      <c r="D83" s="68"/>
      <c r="E83" s="68"/>
      <c r="F83" s="71"/>
      <c r="G83" s="73"/>
      <c r="H83" s="68"/>
      <c r="I83" s="68"/>
      <c r="J83" s="74">
        <f>SUMIFS(TRANSAKSI!$H$4:$H$203,TRANSAKSI!$D$4:$D$203,A83,TRANSAKSI!$C$4:$C$203,"KELUAR")</f>
        <v>0</v>
      </c>
      <c r="K83" s="74" t="str">
        <f>IF(F83="","",F83-J83)</f>
        <v/>
      </c>
      <c r="L83" s="75">
        <f>IFERROR(K83/F83,0)</f>
        <v>0</v>
      </c>
      <c r="M83" s="74">
        <f>SUMIFS(INVOICE!$F$4:$F$203,INVOICE!$C$4:$C$203,A83)</f>
        <v>0</v>
      </c>
      <c r="N83" s="74" t="str">
        <f>IF(F83="","",MAX(0,F83-M83))</f>
        <v/>
      </c>
    </row>
    <row r="84" spans="1:14">
      <c r="A84" s="68"/>
      <c r="B84" s="73"/>
      <c r="C84" s="68"/>
      <c r="D84" s="68"/>
      <c r="E84" s="68"/>
      <c r="F84" s="71"/>
      <c r="G84" s="73"/>
      <c r="H84" s="68"/>
      <c r="I84" s="68"/>
      <c r="J84" s="74">
        <f>SUMIFS(TRANSAKSI!$H$4:$H$203,TRANSAKSI!$D$4:$D$203,A84,TRANSAKSI!$C$4:$C$203,"KELUAR")</f>
        <v>0</v>
      </c>
      <c r="K84" s="74" t="str">
        <f>IF(F84="","",F84-J84)</f>
        <v/>
      </c>
      <c r="L84" s="75">
        <f>IFERROR(K84/F84,0)</f>
        <v>0</v>
      </c>
      <c r="M84" s="74">
        <f>SUMIFS(INVOICE!$F$4:$F$203,INVOICE!$C$4:$C$203,A84)</f>
        <v>0</v>
      </c>
      <c r="N84" s="74" t="str">
        <f>IF(F84="","",MAX(0,F84-M84))</f>
        <v/>
      </c>
    </row>
    <row r="85" spans="1:14">
      <c r="A85" s="68"/>
      <c r="B85" s="73"/>
      <c r="C85" s="68"/>
      <c r="D85" s="68"/>
      <c r="E85" s="68"/>
      <c r="F85" s="71"/>
      <c r="G85" s="73"/>
      <c r="H85" s="68"/>
      <c r="I85" s="68"/>
      <c r="J85" s="74">
        <f>SUMIFS(TRANSAKSI!$H$4:$H$203,TRANSAKSI!$D$4:$D$203,A85,TRANSAKSI!$C$4:$C$203,"KELUAR")</f>
        <v>0</v>
      </c>
      <c r="K85" s="74" t="str">
        <f>IF(F85="","",F85-J85)</f>
        <v/>
      </c>
      <c r="L85" s="75">
        <f>IFERROR(K85/F85,0)</f>
        <v>0</v>
      </c>
      <c r="M85" s="74">
        <f>SUMIFS(INVOICE!$F$4:$F$203,INVOICE!$C$4:$C$203,A85)</f>
        <v>0</v>
      </c>
      <c r="N85" s="74" t="str">
        <f>IF(F85="","",MAX(0,F85-M85))</f>
        <v/>
      </c>
    </row>
    <row r="86" spans="1:14">
      <c r="A86" s="68"/>
      <c r="B86" s="73"/>
      <c r="C86" s="68"/>
      <c r="D86" s="68"/>
      <c r="E86" s="68"/>
      <c r="F86" s="71"/>
      <c r="G86" s="73"/>
      <c r="H86" s="68"/>
      <c r="I86" s="68"/>
      <c r="J86" s="74">
        <f>SUMIFS(TRANSAKSI!$H$4:$H$203,TRANSAKSI!$D$4:$D$203,A86,TRANSAKSI!$C$4:$C$203,"KELUAR")</f>
        <v>0</v>
      </c>
      <c r="K86" s="74" t="str">
        <f>IF(F86="","",F86-J86)</f>
        <v/>
      </c>
      <c r="L86" s="75">
        <f>IFERROR(K86/F86,0)</f>
        <v>0</v>
      </c>
      <c r="M86" s="74">
        <f>SUMIFS(INVOICE!$F$4:$F$203,INVOICE!$C$4:$C$203,A86)</f>
        <v>0</v>
      </c>
      <c r="N86" s="74" t="str">
        <f>IF(F86="","",MAX(0,F86-M86))</f>
        <v/>
      </c>
    </row>
    <row r="87" spans="1:14">
      <c r="A87" s="68"/>
      <c r="B87" s="73"/>
      <c r="C87" s="68"/>
      <c r="D87" s="68"/>
      <c r="E87" s="68"/>
      <c r="F87" s="71"/>
      <c r="G87" s="73"/>
      <c r="H87" s="68"/>
      <c r="I87" s="68"/>
      <c r="J87" s="74">
        <f>SUMIFS(TRANSAKSI!$H$4:$H$203,TRANSAKSI!$D$4:$D$203,A87,TRANSAKSI!$C$4:$C$203,"KELUAR")</f>
        <v>0</v>
      </c>
      <c r="K87" s="74" t="str">
        <f>IF(F87="","",F87-J87)</f>
        <v/>
      </c>
      <c r="L87" s="75">
        <f>IFERROR(K87/F87,0)</f>
        <v>0</v>
      </c>
      <c r="M87" s="74">
        <f>SUMIFS(INVOICE!$F$4:$F$203,INVOICE!$C$4:$C$203,A87)</f>
        <v>0</v>
      </c>
      <c r="N87" s="74" t="str">
        <f>IF(F87="","",MAX(0,F87-M87))</f>
        <v/>
      </c>
    </row>
    <row r="88" spans="1:14">
      <c r="A88" s="68"/>
      <c r="B88" s="73"/>
      <c r="C88" s="68"/>
      <c r="D88" s="68"/>
      <c r="E88" s="68"/>
      <c r="F88" s="71"/>
      <c r="G88" s="73"/>
      <c r="H88" s="68"/>
      <c r="I88" s="68"/>
      <c r="J88" s="74">
        <f>SUMIFS(TRANSAKSI!$H$4:$H$203,TRANSAKSI!$D$4:$D$203,A88,TRANSAKSI!$C$4:$C$203,"KELUAR")</f>
        <v>0</v>
      </c>
      <c r="K88" s="74" t="str">
        <f>IF(F88="","",F88-J88)</f>
        <v/>
      </c>
      <c r="L88" s="75">
        <f>IFERROR(K88/F88,0)</f>
        <v>0</v>
      </c>
      <c r="M88" s="74">
        <f>SUMIFS(INVOICE!$F$4:$F$203,INVOICE!$C$4:$C$203,A88)</f>
        <v>0</v>
      </c>
      <c r="N88" s="74" t="str">
        <f>IF(F88="","",MAX(0,F88-M88))</f>
        <v/>
      </c>
    </row>
    <row r="89" spans="1:14">
      <c r="A89" s="68"/>
      <c r="B89" s="73"/>
      <c r="C89" s="68"/>
      <c r="D89" s="68"/>
      <c r="E89" s="68"/>
      <c r="F89" s="71"/>
      <c r="G89" s="73"/>
      <c r="H89" s="68"/>
      <c r="I89" s="68"/>
      <c r="J89" s="74">
        <f>SUMIFS(TRANSAKSI!$H$4:$H$203,TRANSAKSI!$D$4:$D$203,A89,TRANSAKSI!$C$4:$C$203,"KELUAR")</f>
        <v>0</v>
      </c>
      <c r="K89" s="74" t="str">
        <f>IF(F89="","",F89-J89)</f>
        <v/>
      </c>
      <c r="L89" s="75">
        <f>IFERROR(K89/F89,0)</f>
        <v>0</v>
      </c>
      <c r="M89" s="74">
        <f>SUMIFS(INVOICE!$F$4:$F$203,INVOICE!$C$4:$C$203,A89)</f>
        <v>0</v>
      </c>
      <c r="N89" s="74" t="str">
        <f>IF(F89="","",MAX(0,F89-M89))</f>
        <v/>
      </c>
    </row>
    <row r="90" spans="1:14">
      <c r="A90" s="68"/>
      <c r="B90" s="73"/>
      <c r="C90" s="68"/>
      <c r="D90" s="68"/>
      <c r="E90" s="68"/>
      <c r="F90" s="71"/>
      <c r="G90" s="73"/>
      <c r="H90" s="68"/>
      <c r="I90" s="68"/>
      <c r="J90" s="74">
        <f>SUMIFS(TRANSAKSI!$H$4:$H$203,TRANSAKSI!$D$4:$D$203,A90,TRANSAKSI!$C$4:$C$203,"KELUAR")</f>
        <v>0</v>
      </c>
      <c r="K90" s="74" t="str">
        <f>IF(F90="","",F90-J90)</f>
        <v/>
      </c>
      <c r="L90" s="75">
        <f>IFERROR(K90/F90,0)</f>
        <v>0</v>
      </c>
      <c r="M90" s="74">
        <f>SUMIFS(INVOICE!$F$4:$F$203,INVOICE!$C$4:$C$203,A90)</f>
        <v>0</v>
      </c>
      <c r="N90" s="74" t="str">
        <f>IF(F90="","",MAX(0,F90-M90))</f>
        <v/>
      </c>
    </row>
    <row r="91" spans="1:14">
      <c r="A91" s="68"/>
      <c r="B91" s="73"/>
      <c r="C91" s="68"/>
      <c r="D91" s="68"/>
      <c r="E91" s="68"/>
      <c r="F91" s="71"/>
      <c r="G91" s="73"/>
      <c r="H91" s="68"/>
      <c r="I91" s="68"/>
      <c r="J91" s="74">
        <f>SUMIFS(TRANSAKSI!$H$4:$H$203,TRANSAKSI!$D$4:$D$203,A91,TRANSAKSI!$C$4:$C$203,"KELUAR")</f>
        <v>0</v>
      </c>
      <c r="K91" s="74" t="str">
        <f>IF(F91="","",F91-J91)</f>
        <v/>
      </c>
      <c r="L91" s="75">
        <f>IFERROR(K91/F91,0)</f>
        <v>0</v>
      </c>
      <c r="M91" s="74">
        <f>SUMIFS(INVOICE!$F$4:$F$203,INVOICE!$C$4:$C$203,A91)</f>
        <v>0</v>
      </c>
      <c r="N91" s="74" t="str">
        <f>IF(F91="","",MAX(0,F91-M91))</f>
        <v/>
      </c>
    </row>
    <row r="92" spans="1:14">
      <c r="A92" s="68"/>
      <c r="B92" s="73"/>
      <c r="C92" s="68"/>
      <c r="D92" s="68"/>
      <c r="E92" s="68"/>
      <c r="F92" s="71"/>
      <c r="G92" s="73"/>
      <c r="H92" s="68"/>
      <c r="I92" s="68"/>
      <c r="J92" s="74">
        <f>SUMIFS(TRANSAKSI!$H$4:$H$203,TRANSAKSI!$D$4:$D$203,A92,TRANSAKSI!$C$4:$C$203,"KELUAR")</f>
        <v>0</v>
      </c>
      <c r="K92" s="74" t="str">
        <f>IF(F92="","",F92-J92)</f>
        <v/>
      </c>
      <c r="L92" s="75">
        <f>IFERROR(K92/F92,0)</f>
        <v>0</v>
      </c>
      <c r="M92" s="74">
        <f>SUMIFS(INVOICE!$F$4:$F$203,INVOICE!$C$4:$C$203,A92)</f>
        <v>0</v>
      </c>
      <c r="N92" s="74" t="str">
        <f>IF(F92="","",MAX(0,F92-M92))</f>
        <v/>
      </c>
    </row>
    <row r="93" spans="1:14">
      <c r="A93" s="68"/>
      <c r="B93" s="73"/>
      <c r="C93" s="68"/>
      <c r="D93" s="68"/>
      <c r="E93" s="68"/>
      <c r="F93" s="71"/>
      <c r="G93" s="73"/>
      <c r="H93" s="68"/>
      <c r="I93" s="68"/>
      <c r="J93" s="74">
        <f>SUMIFS(TRANSAKSI!$H$4:$H$203,TRANSAKSI!$D$4:$D$203,A93,TRANSAKSI!$C$4:$C$203,"KELUAR")</f>
        <v>0</v>
      </c>
      <c r="K93" s="74" t="str">
        <f>IF(F93="","",F93-J93)</f>
        <v/>
      </c>
      <c r="L93" s="75">
        <f>IFERROR(K93/F93,0)</f>
        <v>0</v>
      </c>
      <c r="M93" s="74">
        <f>SUMIFS(INVOICE!$F$4:$F$203,INVOICE!$C$4:$C$203,A93)</f>
        <v>0</v>
      </c>
      <c r="N93" s="74" t="str">
        <f>IF(F93="","",MAX(0,F93-M93))</f>
        <v/>
      </c>
    </row>
    <row r="94" spans="1:14">
      <c r="A94" s="68"/>
      <c r="B94" s="73"/>
      <c r="C94" s="68"/>
      <c r="D94" s="68"/>
      <c r="E94" s="68"/>
      <c r="F94" s="71"/>
      <c r="G94" s="73"/>
      <c r="H94" s="68"/>
      <c r="I94" s="68"/>
      <c r="J94" s="74">
        <f>SUMIFS(TRANSAKSI!$H$4:$H$203,TRANSAKSI!$D$4:$D$203,A94,TRANSAKSI!$C$4:$C$203,"KELUAR")</f>
        <v>0</v>
      </c>
      <c r="K94" s="74" t="str">
        <f>IF(F94="","",F94-J94)</f>
        <v/>
      </c>
      <c r="L94" s="75">
        <f>IFERROR(K94/F94,0)</f>
        <v>0</v>
      </c>
      <c r="M94" s="74">
        <f>SUMIFS(INVOICE!$F$4:$F$203,INVOICE!$C$4:$C$203,A94)</f>
        <v>0</v>
      </c>
      <c r="N94" s="74" t="str">
        <f>IF(F94="","",MAX(0,F94-M94))</f>
        <v/>
      </c>
    </row>
    <row r="95" spans="1:14">
      <c r="A95" s="68"/>
      <c r="B95" s="73"/>
      <c r="C95" s="68"/>
      <c r="D95" s="68"/>
      <c r="E95" s="68"/>
      <c r="F95" s="71"/>
      <c r="G95" s="73"/>
      <c r="H95" s="68"/>
      <c r="I95" s="68"/>
      <c r="J95" s="74">
        <f>SUMIFS(TRANSAKSI!$H$4:$H$203,TRANSAKSI!$D$4:$D$203,A95,TRANSAKSI!$C$4:$C$203,"KELUAR")</f>
        <v>0</v>
      </c>
      <c r="K95" s="74" t="str">
        <f>IF(F95="","",F95-J95)</f>
        <v/>
      </c>
      <c r="L95" s="75">
        <f>IFERROR(K95/F95,0)</f>
        <v>0</v>
      </c>
      <c r="M95" s="74">
        <f>SUMIFS(INVOICE!$F$4:$F$203,INVOICE!$C$4:$C$203,A95)</f>
        <v>0</v>
      </c>
      <c r="N95" s="74" t="str">
        <f>IF(F95="","",MAX(0,F95-M95))</f>
        <v/>
      </c>
    </row>
    <row r="96" spans="1:14">
      <c r="A96" s="68"/>
      <c r="B96" s="73"/>
      <c r="C96" s="68"/>
      <c r="D96" s="68"/>
      <c r="E96" s="68"/>
      <c r="F96" s="71"/>
      <c r="G96" s="73"/>
      <c r="H96" s="68"/>
      <c r="I96" s="68"/>
      <c r="J96" s="74">
        <f>SUMIFS(TRANSAKSI!$H$4:$H$203,TRANSAKSI!$D$4:$D$203,A96,TRANSAKSI!$C$4:$C$203,"KELUAR")</f>
        <v>0</v>
      </c>
      <c r="K96" s="74" t="str">
        <f>IF(F96="","",F96-J96)</f>
        <v/>
      </c>
      <c r="L96" s="75">
        <f>IFERROR(K96/F96,0)</f>
        <v>0</v>
      </c>
      <c r="M96" s="74">
        <f>SUMIFS(INVOICE!$F$4:$F$203,INVOICE!$C$4:$C$203,A96)</f>
        <v>0</v>
      </c>
      <c r="N96" s="74" t="str">
        <f>IF(F96="","",MAX(0,F96-M96))</f>
        <v/>
      </c>
    </row>
    <row r="97" spans="1:14">
      <c r="A97" s="68"/>
      <c r="B97" s="73"/>
      <c r="C97" s="68"/>
      <c r="D97" s="68"/>
      <c r="E97" s="68"/>
      <c r="F97" s="71"/>
      <c r="G97" s="73"/>
      <c r="H97" s="68"/>
      <c r="I97" s="68"/>
      <c r="J97" s="74">
        <f>SUMIFS(TRANSAKSI!$H$4:$H$203,TRANSAKSI!$D$4:$D$203,A97,TRANSAKSI!$C$4:$C$203,"KELUAR")</f>
        <v>0</v>
      </c>
      <c r="K97" s="74" t="str">
        <f>IF(F97="","",F97-J97)</f>
        <v/>
      </c>
      <c r="L97" s="75">
        <f>IFERROR(K97/F97,0)</f>
        <v>0</v>
      </c>
      <c r="M97" s="74">
        <f>SUMIFS(INVOICE!$F$4:$F$203,INVOICE!$C$4:$C$203,A97)</f>
        <v>0</v>
      </c>
      <c r="N97" s="74" t="str">
        <f>IF(F97="","",MAX(0,F97-M97))</f>
        <v/>
      </c>
    </row>
    <row r="98" spans="1:14">
      <c r="A98" s="68"/>
      <c r="B98" s="73"/>
      <c r="C98" s="68"/>
      <c r="D98" s="68"/>
      <c r="E98" s="68"/>
      <c r="F98" s="71"/>
      <c r="G98" s="73"/>
      <c r="H98" s="68"/>
      <c r="I98" s="68"/>
      <c r="J98" s="74">
        <f>SUMIFS(TRANSAKSI!$H$4:$H$203,TRANSAKSI!$D$4:$D$203,A98,TRANSAKSI!$C$4:$C$203,"KELUAR")</f>
        <v>0</v>
      </c>
      <c r="K98" s="74" t="str">
        <f>IF(F98="","",F98-J98)</f>
        <v/>
      </c>
      <c r="L98" s="75">
        <f>IFERROR(K98/F98,0)</f>
        <v>0</v>
      </c>
      <c r="M98" s="74">
        <f>SUMIFS(INVOICE!$F$4:$F$203,INVOICE!$C$4:$C$203,A98)</f>
        <v>0</v>
      </c>
      <c r="N98" s="74" t="str">
        <f>IF(F98="","",MAX(0,F98-M98))</f>
        <v/>
      </c>
    </row>
    <row r="99" spans="1:14">
      <c r="A99" s="68"/>
      <c r="B99" s="73"/>
      <c r="C99" s="68"/>
      <c r="D99" s="68"/>
      <c r="E99" s="68"/>
      <c r="F99" s="71"/>
      <c r="G99" s="73"/>
      <c r="H99" s="68"/>
      <c r="I99" s="68"/>
      <c r="J99" s="74">
        <f>SUMIFS(TRANSAKSI!$H$4:$H$203,TRANSAKSI!$D$4:$D$203,A99,TRANSAKSI!$C$4:$C$203,"KELUAR")</f>
        <v>0</v>
      </c>
      <c r="K99" s="74" t="str">
        <f>IF(F99="","",F99-J99)</f>
        <v/>
      </c>
      <c r="L99" s="75">
        <f>IFERROR(K99/F99,0)</f>
        <v>0</v>
      </c>
      <c r="M99" s="74">
        <f>SUMIFS(INVOICE!$F$4:$F$203,INVOICE!$C$4:$C$203,A99)</f>
        <v>0</v>
      </c>
      <c r="N99" s="74" t="str">
        <f>IF(F99="","",MAX(0,F99-M99))</f>
        <v/>
      </c>
    </row>
    <row r="100" spans="1:14">
      <c r="A100" s="68"/>
      <c r="B100" s="73"/>
      <c r="C100" s="68"/>
      <c r="D100" s="68"/>
      <c r="E100" s="68"/>
      <c r="F100" s="71"/>
      <c r="G100" s="73"/>
      <c r="H100" s="68"/>
      <c r="I100" s="68"/>
      <c r="J100" s="74">
        <f>SUMIFS(TRANSAKSI!$H$4:$H$203,TRANSAKSI!$D$4:$D$203,A100,TRANSAKSI!$C$4:$C$203,"KELUAR")</f>
        <v>0</v>
      </c>
      <c r="K100" s="74" t="str">
        <f>IF(F100="","",F100-J100)</f>
        <v/>
      </c>
      <c r="L100" s="75">
        <f>IFERROR(K100/F100,0)</f>
        <v>0</v>
      </c>
      <c r="M100" s="74">
        <f>SUMIFS(INVOICE!$F$4:$F$203,INVOICE!$C$4:$C$203,A100)</f>
        <v>0</v>
      </c>
      <c r="N100" s="74" t="str">
        <f>IF(F100="","",MAX(0,F100-M100))</f>
        <v/>
      </c>
    </row>
    <row r="101" spans="1:14">
      <c r="A101" s="68"/>
      <c r="B101" s="73"/>
      <c r="C101" s="68"/>
      <c r="D101" s="68"/>
      <c r="E101" s="68"/>
      <c r="F101" s="71"/>
      <c r="G101" s="73"/>
      <c r="H101" s="68"/>
      <c r="I101" s="68"/>
      <c r="J101" s="74">
        <f>SUMIFS(TRANSAKSI!$H$4:$H$203,TRANSAKSI!$D$4:$D$203,A101,TRANSAKSI!$C$4:$C$203,"KELUAR")</f>
        <v>0</v>
      </c>
      <c r="K101" s="74" t="str">
        <f>IF(F101="","",F101-J101)</f>
        <v/>
      </c>
      <c r="L101" s="75">
        <f>IFERROR(K101/F101,0)</f>
        <v>0</v>
      </c>
      <c r="M101" s="74">
        <f>SUMIFS(INVOICE!$F$4:$F$203,INVOICE!$C$4:$C$203,A101)</f>
        <v>0</v>
      </c>
      <c r="N101" s="74" t="str">
        <f>IF(F101="","",MAX(0,F101-M101))</f>
        <v/>
      </c>
    </row>
    <row r="102" spans="1:14">
      <c r="A102" s="68"/>
      <c r="B102" s="73"/>
      <c r="C102" s="68"/>
      <c r="D102" s="68"/>
      <c r="E102" s="68"/>
      <c r="F102" s="71"/>
      <c r="G102" s="73"/>
      <c r="H102" s="68"/>
      <c r="I102" s="68"/>
      <c r="J102" s="74">
        <f>SUMIFS(TRANSAKSI!$H$4:$H$203,TRANSAKSI!$D$4:$D$203,A102,TRANSAKSI!$C$4:$C$203,"KELUAR")</f>
        <v>0</v>
      </c>
      <c r="K102" s="74" t="str">
        <f>IF(F102="","",F102-J102)</f>
        <v/>
      </c>
      <c r="L102" s="75">
        <f>IFERROR(K102/F102,0)</f>
        <v>0</v>
      </c>
      <c r="M102" s="74">
        <f>SUMIFS(INVOICE!$F$4:$F$203,INVOICE!$C$4:$C$203,A102)</f>
        <v>0</v>
      </c>
      <c r="N102" s="74" t="str">
        <f>IF(F102="","",MAX(0,F102-M102))</f>
        <v/>
      </c>
    </row>
    <row r="103" spans="1:14">
      <c r="A103" s="68"/>
      <c r="B103" s="73"/>
      <c r="C103" s="68"/>
      <c r="D103" s="68"/>
      <c r="E103" s="68"/>
      <c r="F103" s="71"/>
      <c r="G103" s="73"/>
      <c r="H103" s="68"/>
      <c r="I103" s="68"/>
      <c r="J103" s="74">
        <f>SUMIFS(TRANSAKSI!$H$4:$H$203,TRANSAKSI!$D$4:$D$203,A103,TRANSAKSI!$C$4:$C$203,"KELUAR")</f>
        <v>0</v>
      </c>
      <c r="K103" s="74" t="str">
        <f>IF(F103="","",F103-J103)</f>
        <v/>
      </c>
      <c r="L103" s="75">
        <f>IFERROR(K103/F103,0)</f>
        <v>0</v>
      </c>
      <c r="M103" s="74">
        <f>SUMIFS(INVOICE!$F$4:$F$203,INVOICE!$C$4:$C$203,A103)</f>
        <v>0</v>
      </c>
      <c r="N103" s="74" t="str">
        <f>IF(F103="","",MAX(0,F103-M103))</f>
        <v/>
      </c>
    </row>
    <row r="104" spans="1:14">
      <c r="A104" s="68"/>
      <c r="B104" s="73"/>
      <c r="C104" s="68"/>
      <c r="D104" s="68"/>
      <c r="E104" s="68"/>
      <c r="F104" s="71"/>
      <c r="G104" s="73"/>
      <c r="H104" s="68"/>
      <c r="I104" s="68"/>
      <c r="J104" s="74">
        <f>SUMIFS(TRANSAKSI!$H$4:$H$203,TRANSAKSI!$D$4:$D$203,A104,TRANSAKSI!$C$4:$C$203,"KELUAR")</f>
        <v>0</v>
      </c>
      <c r="K104" s="74" t="str">
        <f>IF(F104="","",F104-J104)</f>
        <v/>
      </c>
      <c r="L104" s="75">
        <f>IFERROR(K104/F104,0)</f>
        <v>0</v>
      </c>
      <c r="M104" s="74">
        <f>SUMIFS(INVOICE!$F$4:$F$203,INVOICE!$C$4:$C$203,A104)</f>
        <v>0</v>
      </c>
      <c r="N104" s="74" t="str">
        <f>IF(F104="","",MAX(0,F104-M104))</f>
        <v/>
      </c>
    </row>
    <row r="105" spans="1:14">
      <c r="A105" s="68"/>
      <c r="B105" s="73"/>
      <c r="C105" s="68"/>
      <c r="D105" s="68"/>
      <c r="E105" s="68"/>
      <c r="F105" s="71"/>
      <c r="G105" s="73"/>
      <c r="H105" s="68"/>
      <c r="I105" s="68"/>
      <c r="J105" s="74">
        <f>SUMIFS(TRANSAKSI!$H$4:$H$203,TRANSAKSI!$D$4:$D$203,A105,TRANSAKSI!$C$4:$C$203,"KELUAR")</f>
        <v>0</v>
      </c>
      <c r="K105" s="74" t="str">
        <f>IF(F105="","",F105-J105)</f>
        <v/>
      </c>
      <c r="L105" s="75">
        <f>IFERROR(K105/F105,0)</f>
        <v>0</v>
      </c>
      <c r="M105" s="74">
        <f>SUMIFS(INVOICE!$F$4:$F$203,INVOICE!$C$4:$C$203,A105)</f>
        <v>0</v>
      </c>
      <c r="N105" s="74" t="str">
        <f>IF(F105="","",MAX(0,F105-M105))</f>
        <v/>
      </c>
    </row>
    <row r="106" spans="1:14">
      <c r="A106" s="68"/>
      <c r="B106" s="73"/>
      <c r="C106" s="68"/>
      <c r="D106" s="68"/>
      <c r="E106" s="68"/>
      <c r="F106" s="71"/>
      <c r="G106" s="73"/>
      <c r="H106" s="68"/>
      <c r="I106" s="68"/>
      <c r="J106" s="74">
        <f>SUMIFS(TRANSAKSI!$H$4:$H$203,TRANSAKSI!$D$4:$D$203,A106,TRANSAKSI!$C$4:$C$203,"KELUAR")</f>
        <v>0</v>
      </c>
      <c r="K106" s="74" t="str">
        <f>IF(F106="","",F106-J106)</f>
        <v/>
      </c>
      <c r="L106" s="75">
        <f>IFERROR(K106/F106,0)</f>
        <v>0</v>
      </c>
      <c r="M106" s="74">
        <f>SUMIFS(INVOICE!$F$4:$F$203,INVOICE!$C$4:$C$203,A106)</f>
        <v>0</v>
      </c>
      <c r="N106" s="74" t="str">
        <f>IF(F106="","",MAX(0,F106-M106))</f>
        <v/>
      </c>
    </row>
    <row r="107" spans="1:14">
      <c r="A107" s="68"/>
      <c r="B107" s="73"/>
      <c r="C107" s="68"/>
      <c r="D107" s="68"/>
      <c r="E107" s="68"/>
      <c r="F107" s="71"/>
      <c r="G107" s="73"/>
      <c r="H107" s="68"/>
      <c r="I107" s="68"/>
      <c r="J107" s="74">
        <f>SUMIFS(TRANSAKSI!$H$4:$H$203,TRANSAKSI!$D$4:$D$203,A107,TRANSAKSI!$C$4:$C$203,"KELUAR")</f>
        <v>0</v>
      </c>
      <c r="K107" s="74" t="str">
        <f>IF(F107="","",F107-J107)</f>
        <v/>
      </c>
      <c r="L107" s="75">
        <f>IFERROR(K107/F107,0)</f>
        <v>0</v>
      </c>
      <c r="M107" s="74">
        <f>SUMIFS(INVOICE!$F$4:$F$203,INVOICE!$C$4:$C$203,A107)</f>
        <v>0</v>
      </c>
      <c r="N107" s="74" t="str">
        <f>IF(F107="","",MAX(0,F107-M107))</f>
        <v/>
      </c>
    </row>
    <row r="108" spans="1:14">
      <c r="A108" s="68"/>
      <c r="B108" s="73"/>
      <c r="C108" s="68"/>
      <c r="D108" s="68"/>
      <c r="E108" s="68"/>
      <c r="F108" s="71"/>
      <c r="G108" s="73"/>
      <c r="H108" s="68"/>
      <c r="I108" s="68"/>
      <c r="J108" s="74">
        <f>SUMIFS(TRANSAKSI!$H$4:$H$203,TRANSAKSI!$D$4:$D$203,A108,TRANSAKSI!$C$4:$C$203,"KELUAR")</f>
        <v>0</v>
      </c>
      <c r="K108" s="74" t="str">
        <f>IF(F108="","",F108-J108)</f>
        <v/>
      </c>
      <c r="L108" s="75">
        <f>IFERROR(K108/F108,0)</f>
        <v>0</v>
      </c>
      <c r="M108" s="74">
        <f>SUMIFS(INVOICE!$F$4:$F$203,INVOICE!$C$4:$C$203,A108)</f>
        <v>0</v>
      </c>
      <c r="N108" s="74" t="str">
        <f>IF(F108="","",MAX(0,F108-M108))</f>
        <v/>
      </c>
    </row>
    <row r="109" spans="1:14">
      <c r="A109" s="68"/>
      <c r="B109" s="73"/>
      <c r="C109" s="68"/>
      <c r="D109" s="68"/>
      <c r="E109" s="68"/>
      <c r="F109" s="71"/>
      <c r="G109" s="73"/>
      <c r="H109" s="68"/>
      <c r="I109" s="68"/>
      <c r="J109" s="74">
        <f>SUMIFS(TRANSAKSI!$H$4:$H$203,TRANSAKSI!$D$4:$D$203,A109,TRANSAKSI!$C$4:$C$203,"KELUAR")</f>
        <v>0</v>
      </c>
      <c r="K109" s="74" t="str">
        <f>IF(F109="","",F109-J109)</f>
        <v/>
      </c>
      <c r="L109" s="75">
        <f>IFERROR(K109/F109,0)</f>
        <v>0</v>
      </c>
      <c r="M109" s="74">
        <f>SUMIFS(INVOICE!$F$4:$F$203,INVOICE!$C$4:$C$203,A109)</f>
        <v>0</v>
      </c>
      <c r="N109" s="74" t="str">
        <f>IF(F109="","",MAX(0,F109-M109))</f>
        <v/>
      </c>
    </row>
    <row r="110" spans="1:14">
      <c r="A110" s="68"/>
      <c r="B110" s="73"/>
      <c r="C110" s="68"/>
      <c r="D110" s="68"/>
      <c r="E110" s="68"/>
      <c r="F110" s="71"/>
      <c r="G110" s="73"/>
      <c r="H110" s="68"/>
      <c r="I110" s="68"/>
      <c r="J110" s="74">
        <f>SUMIFS(TRANSAKSI!$H$4:$H$203,TRANSAKSI!$D$4:$D$203,A110,TRANSAKSI!$C$4:$C$203,"KELUAR")</f>
        <v>0</v>
      </c>
      <c r="K110" s="74" t="str">
        <f>IF(F110="","",F110-J110)</f>
        <v/>
      </c>
      <c r="L110" s="75">
        <f>IFERROR(K110/F110,0)</f>
        <v>0</v>
      </c>
      <c r="M110" s="74">
        <f>SUMIFS(INVOICE!$F$4:$F$203,INVOICE!$C$4:$C$203,A110)</f>
        <v>0</v>
      </c>
      <c r="N110" s="74" t="str">
        <f>IF(F110="","",MAX(0,F110-M110))</f>
        <v/>
      </c>
    </row>
    <row r="111" spans="1:14">
      <c r="A111" s="68"/>
      <c r="B111" s="73"/>
      <c r="C111" s="68"/>
      <c r="D111" s="68"/>
      <c r="E111" s="68"/>
      <c r="F111" s="71"/>
      <c r="G111" s="73"/>
      <c r="H111" s="68"/>
      <c r="I111" s="68"/>
      <c r="J111" s="74">
        <f>SUMIFS(TRANSAKSI!$H$4:$H$203,TRANSAKSI!$D$4:$D$203,A111,TRANSAKSI!$C$4:$C$203,"KELUAR")</f>
        <v>0</v>
      </c>
      <c r="K111" s="74" t="str">
        <f>IF(F111="","",F111-J111)</f>
        <v/>
      </c>
      <c r="L111" s="75">
        <f>IFERROR(K111/F111,0)</f>
        <v>0</v>
      </c>
      <c r="M111" s="74">
        <f>SUMIFS(INVOICE!$F$4:$F$203,INVOICE!$C$4:$C$203,A111)</f>
        <v>0</v>
      </c>
      <c r="N111" s="74" t="str">
        <f>IF(F111="","",MAX(0,F111-M111))</f>
        <v/>
      </c>
    </row>
    <row r="112" spans="1:14">
      <c r="A112" s="68"/>
      <c r="B112" s="73"/>
      <c r="C112" s="68"/>
      <c r="D112" s="68"/>
      <c r="E112" s="68"/>
      <c r="F112" s="71"/>
      <c r="G112" s="73"/>
      <c r="H112" s="68"/>
      <c r="I112" s="68"/>
      <c r="J112" s="74">
        <f>SUMIFS(TRANSAKSI!$H$4:$H$203,TRANSAKSI!$D$4:$D$203,A112,TRANSAKSI!$C$4:$C$203,"KELUAR")</f>
        <v>0</v>
      </c>
      <c r="K112" s="74" t="str">
        <f>IF(F112="","",F112-J112)</f>
        <v/>
      </c>
      <c r="L112" s="75">
        <f>IFERROR(K112/F112,0)</f>
        <v>0</v>
      </c>
      <c r="M112" s="74">
        <f>SUMIFS(INVOICE!$F$4:$F$203,INVOICE!$C$4:$C$203,A112)</f>
        <v>0</v>
      </c>
      <c r="N112" s="74" t="str">
        <f>IF(F112="","",MAX(0,F112-M112))</f>
        <v/>
      </c>
    </row>
    <row r="113" spans="1:14">
      <c r="A113" s="68"/>
      <c r="B113" s="73"/>
      <c r="C113" s="68"/>
      <c r="D113" s="68"/>
      <c r="E113" s="68"/>
      <c r="F113" s="71"/>
      <c r="G113" s="73"/>
      <c r="H113" s="68"/>
      <c r="I113" s="68"/>
      <c r="J113" s="74">
        <f>SUMIFS(TRANSAKSI!$H$4:$H$203,TRANSAKSI!$D$4:$D$203,A113,TRANSAKSI!$C$4:$C$203,"KELUAR")</f>
        <v>0</v>
      </c>
      <c r="K113" s="74" t="str">
        <f>IF(F113="","",F113-J113)</f>
        <v/>
      </c>
      <c r="L113" s="75">
        <f>IFERROR(K113/F113,0)</f>
        <v>0</v>
      </c>
      <c r="M113" s="74">
        <f>SUMIFS(INVOICE!$F$4:$F$203,INVOICE!$C$4:$C$203,A113)</f>
        <v>0</v>
      </c>
      <c r="N113" s="74" t="str">
        <f>IF(F113="","",MAX(0,F113-M113))</f>
        <v/>
      </c>
    </row>
    <row r="114" spans="1:14">
      <c r="A114" s="68"/>
      <c r="B114" s="73"/>
      <c r="C114" s="68"/>
      <c r="D114" s="68"/>
      <c r="E114" s="68"/>
      <c r="F114" s="71"/>
      <c r="G114" s="73"/>
      <c r="H114" s="68"/>
      <c r="I114" s="68"/>
      <c r="J114" s="74">
        <f>SUMIFS(TRANSAKSI!$H$4:$H$203,TRANSAKSI!$D$4:$D$203,A114,TRANSAKSI!$C$4:$C$203,"KELUAR")</f>
        <v>0</v>
      </c>
      <c r="K114" s="74" t="str">
        <f>IF(F114="","",F114-J114)</f>
        <v/>
      </c>
      <c r="L114" s="75">
        <f>IFERROR(K114/F114,0)</f>
        <v>0</v>
      </c>
      <c r="M114" s="74">
        <f>SUMIFS(INVOICE!$F$4:$F$203,INVOICE!$C$4:$C$203,A114)</f>
        <v>0</v>
      </c>
      <c r="N114" s="74" t="str">
        <f>IF(F114="","",MAX(0,F114-M114))</f>
        <v/>
      </c>
    </row>
    <row r="115" spans="1:14">
      <c r="A115" s="68"/>
      <c r="B115" s="73"/>
      <c r="C115" s="68"/>
      <c r="D115" s="68"/>
      <c r="E115" s="68"/>
      <c r="F115" s="71"/>
      <c r="G115" s="73"/>
      <c r="H115" s="68"/>
      <c r="I115" s="68"/>
      <c r="J115" s="74">
        <f>SUMIFS(TRANSAKSI!$H$4:$H$203,TRANSAKSI!$D$4:$D$203,A115,TRANSAKSI!$C$4:$C$203,"KELUAR")</f>
        <v>0</v>
      </c>
      <c r="K115" s="74" t="str">
        <f>IF(F115="","",F115-J115)</f>
        <v/>
      </c>
      <c r="L115" s="75">
        <f>IFERROR(K115/F115,0)</f>
        <v>0</v>
      </c>
      <c r="M115" s="74">
        <f>SUMIFS(INVOICE!$F$4:$F$203,INVOICE!$C$4:$C$203,A115)</f>
        <v>0</v>
      </c>
      <c r="N115" s="74" t="str">
        <f>IF(F115="","",MAX(0,F115-M115))</f>
        <v/>
      </c>
    </row>
    <row r="116" spans="1:14">
      <c r="A116" s="68"/>
      <c r="B116" s="73"/>
      <c r="C116" s="68"/>
      <c r="D116" s="68"/>
      <c r="E116" s="68"/>
      <c r="F116" s="71"/>
      <c r="G116" s="73"/>
      <c r="H116" s="68"/>
      <c r="I116" s="68"/>
      <c r="J116" s="74">
        <f>SUMIFS(TRANSAKSI!$H$4:$H$203,TRANSAKSI!$D$4:$D$203,A116,TRANSAKSI!$C$4:$C$203,"KELUAR")</f>
        <v>0</v>
      </c>
      <c r="K116" s="74" t="str">
        <f>IF(F116="","",F116-J116)</f>
        <v/>
      </c>
      <c r="L116" s="75">
        <f>IFERROR(K116/F116,0)</f>
        <v>0</v>
      </c>
      <c r="M116" s="74">
        <f>SUMIFS(INVOICE!$F$4:$F$203,INVOICE!$C$4:$C$203,A116)</f>
        <v>0</v>
      </c>
      <c r="N116" s="74" t="str">
        <f>IF(F116="","",MAX(0,F116-M116))</f>
        <v/>
      </c>
    </row>
    <row r="117" spans="1:14">
      <c r="A117" s="68"/>
      <c r="B117" s="73"/>
      <c r="C117" s="68"/>
      <c r="D117" s="68"/>
      <c r="E117" s="68"/>
      <c r="F117" s="71"/>
      <c r="G117" s="73"/>
      <c r="H117" s="68"/>
      <c r="I117" s="68"/>
      <c r="J117" s="74">
        <f>SUMIFS(TRANSAKSI!$H$4:$H$203,TRANSAKSI!$D$4:$D$203,A117,TRANSAKSI!$C$4:$C$203,"KELUAR")</f>
        <v>0</v>
      </c>
      <c r="K117" s="74" t="str">
        <f>IF(F117="","",F117-J117)</f>
        <v/>
      </c>
      <c r="L117" s="75">
        <f>IFERROR(K117/F117,0)</f>
        <v>0</v>
      </c>
      <c r="M117" s="74">
        <f>SUMIFS(INVOICE!$F$4:$F$203,INVOICE!$C$4:$C$203,A117)</f>
        <v>0</v>
      </c>
      <c r="N117" s="74" t="str">
        <f>IF(F117="","",MAX(0,F117-M117))</f>
        <v/>
      </c>
    </row>
    <row r="118" spans="1:14">
      <c r="A118" s="68"/>
      <c r="B118" s="73"/>
      <c r="C118" s="68"/>
      <c r="D118" s="68"/>
      <c r="E118" s="68"/>
      <c r="F118" s="71"/>
      <c r="G118" s="73"/>
      <c r="H118" s="68"/>
      <c r="I118" s="68"/>
      <c r="J118" s="74">
        <f>SUMIFS(TRANSAKSI!$H$4:$H$203,TRANSAKSI!$D$4:$D$203,A118,TRANSAKSI!$C$4:$C$203,"KELUAR")</f>
        <v>0</v>
      </c>
      <c r="K118" s="74" t="str">
        <f>IF(F118="","",F118-J118)</f>
        <v/>
      </c>
      <c r="L118" s="75">
        <f>IFERROR(K118/F118,0)</f>
        <v>0</v>
      </c>
      <c r="M118" s="74">
        <f>SUMIFS(INVOICE!$F$4:$F$203,INVOICE!$C$4:$C$203,A118)</f>
        <v>0</v>
      </c>
      <c r="N118" s="74" t="str">
        <f>IF(F118="","",MAX(0,F118-M118))</f>
        <v/>
      </c>
    </row>
    <row r="119" spans="1:14">
      <c r="A119" s="68"/>
      <c r="B119" s="73"/>
      <c r="C119" s="68"/>
      <c r="D119" s="68"/>
      <c r="E119" s="68"/>
      <c r="F119" s="71"/>
      <c r="G119" s="73"/>
      <c r="H119" s="68"/>
      <c r="I119" s="68"/>
      <c r="J119" s="74">
        <f>SUMIFS(TRANSAKSI!$H$4:$H$203,TRANSAKSI!$D$4:$D$203,A119,TRANSAKSI!$C$4:$C$203,"KELUAR")</f>
        <v>0</v>
      </c>
      <c r="K119" s="74" t="str">
        <f>IF(F119="","",F119-J119)</f>
        <v/>
      </c>
      <c r="L119" s="75">
        <f>IFERROR(K119/F119,0)</f>
        <v>0</v>
      </c>
      <c r="M119" s="74">
        <f>SUMIFS(INVOICE!$F$4:$F$203,INVOICE!$C$4:$C$203,A119)</f>
        <v>0</v>
      </c>
      <c r="N119" s="74" t="str">
        <f>IF(F119="","",MAX(0,F119-M119))</f>
        <v/>
      </c>
    </row>
    <row r="120" spans="1:14">
      <c r="A120" s="68"/>
      <c r="B120" s="73"/>
      <c r="C120" s="68"/>
      <c r="D120" s="68"/>
      <c r="E120" s="68"/>
      <c r="F120" s="71"/>
      <c r="G120" s="73"/>
      <c r="H120" s="68"/>
      <c r="I120" s="68"/>
      <c r="J120" s="74">
        <f>SUMIFS(TRANSAKSI!$H$4:$H$203,TRANSAKSI!$D$4:$D$203,A120,TRANSAKSI!$C$4:$C$203,"KELUAR")</f>
        <v>0</v>
      </c>
      <c r="K120" s="74" t="str">
        <f>IF(F120="","",F120-J120)</f>
        <v/>
      </c>
      <c r="L120" s="75">
        <f>IFERROR(K120/F120,0)</f>
        <v>0</v>
      </c>
      <c r="M120" s="74">
        <f>SUMIFS(INVOICE!$F$4:$F$203,INVOICE!$C$4:$C$203,A120)</f>
        <v>0</v>
      </c>
      <c r="N120" s="74" t="str">
        <f>IF(F120="","",MAX(0,F120-M120))</f>
        <v/>
      </c>
    </row>
    <row r="121" spans="1:14">
      <c r="A121" s="68"/>
      <c r="B121" s="73"/>
      <c r="C121" s="68"/>
      <c r="D121" s="68"/>
      <c r="E121" s="68"/>
      <c r="F121" s="71"/>
      <c r="G121" s="73"/>
      <c r="H121" s="68"/>
      <c r="I121" s="68"/>
      <c r="J121" s="74">
        <f>SUMIFS(TRANSAKSI!$H$4:$H$203,TRANSAKSI!$D$4:$D$203,A121,TRANSAKSI!$C$4:$C$203,"KELUAR")</f>
        <v>0</v>
      </c>
      <c r="K121" s="74" t="str">
        <f>IF(F121="","",F121-J121)</f>
        <v/>
      </c>
      <c r="L121" s="75">
        <f>IFERROR(K121/F121,0)</f>
        <v>0</v>
      </c>
      <c r="M121" s="74">
        <f>SUMIFS(INVOICE!$F$4:$F$203,INVOICE!$C$4:$C$203,A121)</f>
        <v>0</v>
      </c>
      <c r="N121" s="74" t="str">
        <f>IF(F121="","",MAX(0,F121-M121))</f>
        <v/>
      </c>
    </row>
    <row r="122" spans="1:14">
      <c r="A122" s="68"/>
      <c r="B122" s="73"/>
      <c r="C122" s="68"/>
      <c r="D122" s="68"/>
      <c r="E122" s="68"/>
      <c r="F122" s="71"/>
      <c r="G122" s="73"/>
      <c r="H122" s="68"/>
      <c r="I122" s="68"/>
      <c r="J122" s="74">
        <f>SUMIFS(TRANSAKSI!$H$4:$H$203,TRANSAKSI!$D$4:$D$203,A122,TRANSAKSI!$C$4:$C$203,"KELUAR")</f>
        <v>0</v>
      </c>
      <c r="K122" s="74" t="str">
        <f>IF(F122="","",F122-J122)</f>
        <v/>
      </c>
      <c r="L122" s="75">
        <f>IFERROR(K122/F122,0)</f>
        <v>0</v>
      </c>
      <c r="M122" s="74">
        <f>SUMIFS(INVOICE!$F$4:$F$203,INVOICE!$C$4:$C$203,A122)</f>
        <v>0</v>
      </c>
      <c r="N122" s="74" t="str">
        <f>IF(F122="","",MAX(0,F122-M122))</f>
        <v/>
      </c>
    </row>
    <row r="123" spans="1:14">
      <c r="A123" s="68"/>
      <c r="B123" s="73"/>
      <c r="C123" s="68"/>
      <c r="D123" s="68"/>
      <c r="E123" s="68"/>
      <c r="F123" s="71"/>
      <c r="G123" s="73"/>
      <c r="H123" s="68"/>
      <c r="I123" s="68"/>
      <c r="J123" s="74">
        <f>SUMIFS(TRANSAKSI!$H$4:$H$203,TRANSAKSI!$D$4:$D$203,A123,TRANSAKSI!$C$4:$C$203,"KELUAR")</f>
        <v>0</v>
      </c>
      <c r="K123" s="74" t="str">
        <f>IF(F123="","",F123-J123)</f>
        <v/>
      </c>
      <c r="L123" s="75">
        <f>IFERROR(K123/F123,0)</f>
        <v>0</v>
      </c>
      <c r="M123" s="74">
        <f>SUMIFS(INVOICE!$F$4:$F$203,INVOICE!$C$4:$C$203,A123)</f>
        <v>0</v>
      </c>
      <c r="N123" s="74" t="str">
        <f>IF(F123="","",MAX(0,F123-M123))</f>
        <v/>
      </c>
    </row>
    <row r="124" spans="1:14">
      <c r="A124" s="68"/>
      <c r="B124" s="73"/>
      <c r="C124" s="68"/>
      <c r="D124" s="68"/>
      <c r="E124" s="68"/>
      <c r="F124" s="71"/>
      <c r="G124" s="73"/>
      <c r="H124" s="68"/>
      <c r="I124" s="68"/>
      <c r="J124" s="74">
        <f>SUMIFS(TRANSAKSI!$H$4:$H$203,TRANSAKSI!$D$4:$D$203,A124,TRANSAKSI!$C$4:$C$203,"KELUAR")</f>
        <v>0</v>
      </c>
      <c r="K124" s="74" t="str">
        <f>IF(F124="","",F124-J124)</f>
        <v/>
      </c>
      <c r="L124" s="75">
        <f>IFERROR(K124/F124,0)</f>
        <v>0</v>
      </c>
      <c r="M124" s="74">
        <f>SUMIFS(INVOICE!$F$4:$F$203,INVOICE!$C$4:$C$203,A124)</f>
        <v>0</v>
      </c>
      <c r="N124" s="74" t="str">
        <f>IF(F124="","",MAX(0,F124-M124))</f>
        <v/>
      </c>
    </row>
    <row r="125" spans="1:14">
      <c r="A125" s="68"/>
      <c r="B125" s="73"/>
      <c r="C125" s="68"/>
      <c r="D125" s="68"/>
      <c r="E125" s="68"/>
      <c r="F125" s="71"/>
      <c r="G125" s="73"/>
      <c r="H125" s="68"/>
      <c r="I125" s="68"/>
      <c r="J125" s="74">
        <f>SUMIFS(TRANSAKSI!$H$4:$H$203,TRANSAKSI!$D$4:$D$203,A125,TRANSAKSI!$C$4:$C$203,"KELUAR")</f>
        <v>0</v>
      </c>
      <c r="K125" s="74" t="str">
        <f>IF(F125="","",F125-J125)</f>
        <v/>
      </c>
      <c r="L125" s="75">
        <f>IFERROR(K125/F125,0)</f>
        <v>0</v>
      </c>
      <c r="M125" s="74">
        <f>SUMIFS(INVOICE!$F$4:$F$203,INVOICE!$C$4:$C$203,A125)</f>
        <v>0</v>
      </c>
      <c r="N125" s="74" t="str">
        <f>IF(F125="","",MAX(0,F125-M125))</f>
        <v/>
      </c>
    </row>
    <row r="126" spans="1:14">
      <c r="A126" s="68"/>
      <c r="B126" s="73"/>
      <c r="C126" s="68"/>
      <c r="D126" s="68"/>
      <c r="E126" s="68"/>
      <c r="F126" s="71"/>
      <c r="G126" s="73"/>
      <c r="H126" s="68"/>
      <c r="I126" s="68"/>
      <c r="J126" s="74">
        <f>SUMIFS(TRANSAKSI!$H$4:$H$203,TRANSAKSI!$D$4:$D$203,A126,TRANSAKSI!$C$4:$C$203,"KELUAR")</f>
        <v>0</v>
      </c>
      <c r="K126" s="74" t="str">
        <f>IF(F126="","",F126-J126)</f>
        <v/>
      </c>
      <c r="L126" s="75">
        <f>IFERROR(K126/F126,0)</f>
        <v>0</v>
      </c>
      <c r="M126" s="74">
        <f>SUMIFS(INVOICE!$F$4:$F$203,INVOICE!$C$4:$C$203,A126)</f>
        <v>0</v>
      </c>
      <c r="N126" s="74" t="str">
        <f>IF(F126="","",MAX(0,F126-M126))</f>
        <v/>
      </c>
    </row>
    <row r="127" spans="1:14">
      <c r="A127" s="68"/>
      <c r="B127" s="73"/>
      <c r="C127" s="68"/>
      <c r="D127" s="68"/>
      <c r="E127" s="68"/>
      <c r="F127" s="71"/>
      <c r="G127" s="73"/>
      <c r="H127" s="68"/>
      <c r="I127" s="68"/>
      <c r="J127" s="74">
        <f>SUMIFS(TRANSAKSI!$H$4:$H$203,TRANSAKSI!$D$4:$D$203,A127,TRANSAKSI!$C$4:$C$203,"KELUAR")</f>
        <v>0</v>
      </c>
      <c r="K127" s="74" t="str">
        <f>IF(F127="","",F127-J127)</f>
        <v/>
      </c>
      <c r="L127" s="75">
        <f>IFERROR(K127/F127,0)</f>
        <v>0</v>
      </c>
      <c r="M127" s="74">
        <f>SUMIFS(INVOICE!$F$4:$F$203,INVOICE!$C$4:$C$203,A127)</f>
        <v>0</v>
      </c>
      <c r="N127" s="74" t="str">
        <f>IF(F127="","",MAX(0,F127-M127))</f>
        <v/>
      </c>
    </row>
    <row r="128" spans="1:14">
      <c r="A128" s="68"/>
      <c r="B128" s="73"/>
      <c r="C128" s="68"/>
      <c r="D128" s="68"/>
      <c r="E128" s="68"/>
      <c r="F128" s="71"/>
      <c r="G128" s="73"/>
      <c r="H128" s="68"/>
      <c r="I128" s="68"/>
      <c r="J128" s="74">
        <f>SUMIFS(TRANSAKSI!$H$4:$H$203,TRANSAKSI!$D$4:$D$203,A128,TRANSAKSI!$C$4:$C$203,"KELUAR")</f>
        <v>0</v>
      </c>
      <c r="K128" s="74" t="str">
        <f>IF(F128="","",F128-J128)</f>
        <v/>
      </c>
      <c r="L128" s="75">
        <f>IFERROR(K128/F128,0)</f>
        <v>0</v>
      </c>
      <c r="M128" s="74">
        <f>SUMIFS(INVOICE!$F$4:$F$203,INVOICE!$C$4:$C$203,A128)</f>
        <v>0</v>
      </c>
      <c r="N128" s="74" t="str">
        <f>IF(F128="","",MAX(0,F128-M128))</f>
        <v/>
      </c>
    </row>
    <row r="129" spans="1:14">
      <c r="A129" s="68"/>
      <c r="B129" s="73"/>
      <c r="C129" s="68"/>
      <c r="D129" s="68"/>
      <c r="E129" s="68"/>
      <c r="F129" s="71"/>
      <c r="G129" s="73"/>
      <c r="H129" s="68"/>
      <c r="I129" s="68"/>
      <c r="J129" s="74">
        <f>SUMIFS(TRANSAKSI!$H$4:$H$203,TRANSAKSI!$D$4:$D$203,A129,TRANSAKSI!$C$4:$C$203,"KELUAR")</f>
        <v>0</v>
      </c>
      <c r="K129" s="74" t="str">
        <f>IF(F129="","",F129-J129)</f>
        <v/>
      </c>
      <c r="L129" s="75">
        <f>IFERROR(K129/F129,0)</f>
        <v>0</v>
      </c>
      <c r="M129" s="74">
        <f>SUMIFS(INVOICE!$F$4:$F$203,INVOICE!$C$4:$C$203,A129)</f>
        <v>0</v>
      </c>
      <c r="N129" s="74" t="str">
        <f>IF(F129="","",MAX(0,F129-M129))</f>
        <v/>
      </c>
    </row>
    <row r="130" spans="1:14">
      <c r="A130" s="68"/>
      <c r="B130" s="73"/>
      <c r="C130" s="68"/>
      <c r="D130" s="68"/>
      <c r="E130" s="68"/>
      <c r="F130" s="71"/>
      <c r="G130" s="73"/>
      <c r="H130" s="68"/>
      <c r="I130" s="68"/>
      <c r="J130" s="74">
        <f>SUMIFS(TRANSAKSI!$H$4:$H$203,TRANSAKSI!$D$4:$D$203,A130,TRANSAKSI!$C$4:$C$203,"KELUAR")</f>
        <v>0</v>
      </c>
      <c r="K130" s="74" t="str">
        <f>IF(F130="","",F130-J130)</f>
        <v/>
      </c>
      <c r="L130" s="75">
        <f>IFERROR(K130/F130,0)</f>
        <v>0</v>
      </c>
      <c r="M130" s="74">
        <f>SUMIFS(INVOICE!$F$4:$F$203,INVOICE!$C$4:$C$203,A130)</f>
        <v>0</v>
      </c>
      <c r="N130" s="74" t="str">
        <f>IF(F130="","",MAX(0,F130-M130))</f>
        <v/>
      </c>
    </row>
    <row r="131" spans="1:14">
      <c r="A131" s="68"/>
      <c r="B131" s="73"/>
      <c r="C131" s="68"/>
      <c r="D131" s="68"/>
      <c r="E131" s="68"/>
      <c r="F131" s="71"/>
      <c r="G131" s="73"/>
      <c r="H131" s="68"/>
      <c r="I131" s="68"/>
      <c r="J131" s="74">
        <f>SUMIFS(TRANSAKSI!$H$4:$H$203,TRANSAKSI!$D$4:$D$203,A131,TRANSAKSI!$C$4:$C$203,"KELUAR")</f>
        <v>0</v>
      </c>
      <c r="K131" s="74" t="str">
        <f>IF(F131="","",F131-J131)</f>
        <v/>
      </c>
      <c r="L131" s="75">
        <f>IFERROR(K131/F131,0)</f>
        <v>0</v>
      </c>
      <c r="M131" s="74">
        <f>SUMIFS(INVOICE!$F$4:$F$203,INVOICE!$C$4:$C$203,A131)</f>
        <v>0</v>
      </c>
      <c r="N131" s="74" t="str">
        <f>IF(F131="","",MAX(0,F131-M131))</f>
        <v/>
      </c>
    </row>
    <row r="132" spans="1:14">
      <c r="A132" s="68"/>
      <c r="B132" s="73"/>
      <c r="C132" s="68"/>
      <c r="D132" s="68"/>
      <c r="E132" s="68"/>
      <c r="F132" s="71"/>
      <c r="G132" s="73"/>
      <c r="H132" s="68"/>
      <c r="I132" s="68"/>
      <c r="J132" s="74">
        <f>SUMIFS(TRANSAKSI!$H$4:$H$203,TRANSAKSI!$D$4:$D$203,A132,TRANSAKSI!$C$4:$C$203,"KELUAR")</f>
        <v>0</v>
      </c>
      <c r="K132" s="74" t="str">
        <f>IF(F132="","",F132-J132)</f>
        <v/>
      </c>
      <c r="L132" s="75">
        <f>IFERROR(K132/F132,0)</f>
        <v>0</v>
      </c>
      <c r="M132" s="74">
        <f>SUMIFS(INVOICE!$F$4:$F$203,INVOICE!$C$4:$C$203,A132)</f>
        <v>0</v>
      </c>
      <c r="N132" s="74" t="str">
        <f>IF(F132="","",MAX(0,F132-M132))</f>
        <v/>
      </c>
    </row>
    <row r="133" spans="1:14">
      <c r="A133" s="68"/>
      <c r="B133" s="73"/>
      <c r="C133" s="68"/>
      <c r="D133" s="68"/>
      <c r="E133" s="68"/>
      <c r="F133" s="71"/>
      <c r="G133" s="73"/>
      <c r="H133" s="68"/>
      <c r="I133" s="68"/>
      <c r="J133" s="74">
        <f>SUMIFS(TRANSAKSI!$H$4:$H$203,TRANSAKSI!$D$4:$D$203,A133,TRANSAKSI!$C$4:$C$203,"KELUAR")</f>
        <v>0</v>
      </c>
      <c r="K133" s="74" t="str">
        <f>IF(F133="","",F133-J133)</f>
        <v/>
      </c>
      <c r="L133" s="75">
        <f>IFERROR(K133/F133,0)</f>
        <v>0</v>
      </c>
      <c r="M133" s="74">
        <f>SUMIFS(INVOICE!$F$4:$F$203,INVOICE!$C$4:$C$203,A133)</f>
        <v>0</v>
      </c>
      <c r="N133" s="74" t="str">
        <f>IF(F133="","",MAX(0,F133-M133))</f>
        <v/>
      </c>
    </row>
    <row r="134" spans="1:14">
      <c r="A134" s="68"/>
      <c r="B134" s="73"/>
      <c r="C134" s="68"/>
      <c r="D134" s="68"/>
      <c r="E134" s="68"/>
      <c r="F134" s="71"/>
      <c r="G134" s="73"/>
      <c r="H134" s="68"/>
      <c r="I134" s="68"/>
      <c r="J134" s="74">
        <f>SUMIFS(TRANSAKSI!$H$4:$H$203,TRANSAKSI!$D$4:$D$203,A134,TRANSAKSI!$C$4:$C$203,"KELUAR")</f>
        <v>0</v>
      </c>
      <c r="K134" s="74" t="str">
        <f>IF(F134="","",F134-J134)</f>
        <v/>
      </c>
      <c r="L134" s="75">
        <f>IFERROR(K134/F134,0)</f>
        <v>0</v>
      </c>
      <c r="M134" s="74">
        <f>SUMIFS(INVOICE!$F$4:$F$203,INVOICE!$C$4:$C$203,A134)</f>
        <v>0</v>
      </c>
      <c r="N134" s="74" t="str">
        <f>IF(F134="","",MAX(0,F134-M134))</f>
        <v/>
      </c>
    </row>
    <row r="135" spans="1:14">
      <c r="A135" s="68"/>
      <c r="B135" s="73"/>
      <c r="C135" s="68"/>
      <c r="D135" s="68"/>
      <c r="E135" s="68"/>
      <c r="F135" s="71"/>
      <c r="G135" s="73"/>
      <c r="H135" s="68"/>
      <c r="I135" s="68"/>
      <c r="J135" s="74">
        <f>SUMIFS(TRANSAKSI!$H$4:$H$203,TRANSAKSI!$D$4:$D$203,A135,TRANSAKSI!$C$4:$C$203,"KELUAR")</f>
        <v>0</v>
      </c>
      <c r="K135" s="74" t="str">
        <f>IF(F135="","",F135-J135)</f>
        <v/>
      </c>
      <c r="L135" s="75">
        <f>IFERROR(K135/F135,0)</f>
        <v>0</v>
      </c>
      <c r="M135" s="74">
        <f>SUMIFS(INVOICE!$F$4:$F$203,INVOICE!$C$4:$C$203,A135)</f>
        <v>0</v>
      </c>
      <c r="N135" s="74" t="str">
        <f>IF(F135="","",MAX(0,F135-M135))</f>
        <v/>
      </c>
    </row>
    <row r="136" spans="1:14">
      <c r="A136" s="68"/>
      <c r="B136" s="73"/>
      <c r="C136" s="68"/>
      <c r="D136" s="68"/>
      <c r="E136" s="68"/>
      <c r="F136" s="71"/>
      <c r="G136" s="73"/>
      <c r="H136" s="68"/>
      <c r="I136" s="68"/>
      <c r="J136" s="74">
        <f>SUMIFS(TRANSAKSI!$H$4:$H$203,TRANSAKSI!$D$4:$D$203,A136,TRANSAKSI!$C$4:$C$203,"KELUAR")</f>
        <v>0</v>
      </c>
      <c r="K136" s="74" t="str">
        <f>IF(F136="","",F136-J136)</f>
        <v/>
      </c>
      <c r="L136" s="75">
        <f>IFERROR(K136/F136,0)</f>
        <v>0</v>
      </c>
      <c r="M136" s="74">
        <f>SUMIFS(INVOICE!$F$4:$F$203,INVOICE!$C$4:$C$203,A136)</f>
        <v>0</v>
      </c>
      <c r="N136" s="74" t="str">
        <f>IF(F136="","",MAX(0,F136-M136))</f>
        <v/>
      </c>
    </row>
    <row r="137" spans="1:14">
      <c r="A137" s="68"/>
      <c r="B137" s="73"/>
      <c r="C137" s="68"/>
      <c r="D137" s="68"/>
      <c r="E137" s="68"/>
      <c r="F137" s="71"/>
      <c r="G137" s="73"/>
      <c r="H137" s="68"/>
      <c r="I137" s="68"/>
      <c r="J137" s="74">
        <f>SUMIFS(TRANSAKSI!$H$4:$H$203,TRANSAKSI!$D$4:$D$203,A137,TRANSAKSI!$C$4:$C$203,"KELUAR")</f>
        <v>0</v>
      </c>
      <c r="K137" s="74" t="str">
        <f>IF(F137="","",F137-J137)</f>
        <v/>
      </c>
      <c r="L137" s="75">
        <f>IFERROR(K137/F137,0)</f>
        <v>0</v>
      </c>
      <c r="M137" s="74">
        <f>SUMIFS(INVOICE!$F$4:$F$203,INVOICE!$C$4:$C$203,A137)</f>
        <v>0</v>
      </c>
      <c r="N137" s="74" t="str">
        <f>IF(F137="","",MAX(0,F137-M137))</f>
        <v/>
      </c>
    </row>
    <row r="138" spans="1:14">
      <c r="A138" s="68"/>
      <c r="B138" s="73"/>
      <c r="C138" s="68"/>
      <c r="D138" s="68"/>
      <c r="E138" s="68"/>
      <c r="F138" s="71"/>
      <c r="G138" s="73"/>
      <c r="H138" s="68"/>
      <c r="I138" s="68"/>
      <c r="J138" s="74">
        <f>SUMIFS(TRANSAKSI!$H$4:$H$203,TRANSAKSI!$D$4:$D$203,A138,TRANSAKSI!$C$4:$C$203,"KELUAR")</f>
        <v>0</v>
      </c>
      <c r="K138" s="74" t="str">
        <f>IF(F138="","",F138-J138)</f>
        <v/>
      </c>
      <c r="L138" s="75">
        <f>IFERROR(K138/F138,0)</f>
        <v>0</v>
      </c>
      <c r="M138" s="74">
        <f>SUMIFS(INVOICE!$F$4:$F$203,INVOICE!$C$4:$C$203,A138)</f>
        <v>0</v>
      </c>
      <c r="N138" s="74" t="str">
        <f>IF(F138="","",MAX(0,F138-M138))</f>
        <v/>
      </c>
    </row>
    <row r="139" spans="1:14">
      <c r="A139" s="68"/>
      <c r="B139" s="73"/>
      <c r="C139" s="68"/>
      <c r="D139" s="68"/>
      <c r="E139" s="68"/>
      <c r="F139" s="71"/>
      <c r="G139" s="73"/>
      <c r="H139" s="68"/>
      <c r="I139" s="68"/>
      <c r="J139" s="74">
        <f>SUMIFS(TRANSAKSI!$H$4:$H$203,TRANSAKSI!$D$4:$D$203,A139,TRANSAKSI!$C$4:$C$203,"KELUAR")</f>
        <v>0</v>
      </c>
      <c r="K139" s="74" t="str">
        <f>IF(F139="","",F139-J139)</f>
        <v/>
      </c>
      <c r="L139" s="75">
        <f>IFERROR(K139/F139,0)</f>
        <v>0</v>
      </c>
      <c r="M139" s="74">
        <f>SUMIFS(INVOICE!$F$4:$F$203,INVOICE!$C$4:$C$203,A139)</f>
        <v>0</v>
      </c>
      <c r="N139" s="74" t="str">
        <f>IF(F139="","",MAX(0,F139-M139))</f>
        <v/>
      </c>
    </row>
    <row r="140" spans="1:14">
      <c r="A140" s="68"/>
      <c r="B140" s="73"/>
      <c r="C140" s="68"/>
      <c r="D140" s="68"/>
      <c r="E140" s="68"/>
      <c r="F140" s="71"/>
      <c r="G140" s="73"/>
      <c r="H140" s="68"/>
      <c r="I140" s="68"/>
      <c r="J140" s="74">
        <f>SUMIFS(TRANSAKSI!$H$4:$H$203,TRANSAKSI!$D$4:$D$203,A140,TRANSAKSI!$C$4:$C$203,"KELUAR")</f>
        <v>0</v>
      </c>
      <c r="K140" s="74" t="str">
        <f>IF(F140="","",F140-J140)</f>
        <v/>
      </c>
      <c r="L140" s="75">
        <f>IFERROR(K140/F140,0)</f>
        <v>0</v>
      </c>
      <c r="M140" s="74">
        <f>SUMIFS(INVOICE!$F$4:$F$203,INVOICE!$C$4:$C$203,A140)</f>
        <v>0</v>
      </c>
      <c r="N140" s="74" t="str">
        <f>IF(F140="","",MAX(0,F140-M140))</f>
        <v/>
      </c>
    </row>
    <row r="141" spans="1:14">
      <c r="A141" s="68"/>
      <c r="B141" s="73"/>
      <c r="C141" s="68"/>
      <c r="D141" s="68"/>
      <c r="E141" s="68"/>
      <c r="F141" s="71"/>
      <c r="G141" s="73"/>
      <c r="H141" s="68"/>
      <c r="I141" s="68"/>
      <c r="J141" s="74">
        <f>SUMIFS(TRANSAKSI!$H$4:$H$203,TRANSAKSI!$D$4:$D$203,A141,TRANSAKSI!$C$4:$C$203,"KELUAR")</f>
        <v>0</v>
      </c>
      <c r="K141" s="74" t="str">
        <f>IF(F141="","",F141-J141)</f>
        <v/>
      </c>
      <c r="L141" s="75">
        <f>IFERROR(K141/F141,0)</f>
        <v>0</v>
      </c>
      <c r="M141" s="74">
        <f>SUMIFS(INVOICE!$F$4:$F$203,INVOICE!$C$4:$C$203,A141)</f>
        <v>0</v>
      </c>
      <c r="N141" s="74" t="str">
        <f>IF(F141="","",MAX(0,F141-M141))</f>
        <v/>
      </c>
    </row>
    <row r="142" spans="1:14">
      <c r="A142" s="68"/>
      <c r="B142" s="73"/>
      <c r="C142" s="68"/>
      <c r="D142" s="68"/>
      <c r="E142" s="68"/>
      <c r="F142" s="71"/>
      <c r="G142" s="73"/>
      <c r="H142" s="68"/>
      <c r="I142" s="68"/>
      <c r="J142" s="74">
        <f>SUMIFS(TRANSAKSI!$H$4:$H$203,TRANSAKSI!$D$4:$D$203,A142,TRANSAKSI!$C$4:$C$203,"KELUAR")</f>
        <v>0</v>
      </c>
      <c r="K142" s="74" t="str">
        <f>IF(F142="","",F142-J142)</f>
        <v/>
      </c>
      <c r="L142" s="75">
        <f>IFERROR(K142/F142,0)</f>
        <v>0</v>
      </c>
      <c r="M142" s="74">
        <f>SUMIFS(INVOICE!$F$4:$F$203,INVOICE!$C$4:$C$203,A142)</f>
        <v>0</v>
      </c>
      <c r="N142" s="74" t="str">
        <f>IF(F142="","",MAX(0,F142-M142))</f>
        <v/>
      </c>
    </row>
    <row r="143" spans="1:14">
      <c r="A143" s="68"/>
      <c r="B143" s="73"/>
      <c r="C143" s="68"/>
      <c r="D143" s="68"/>
      <c r="E143" s="68"/>
      <c r="F143" s="71"/>
      <c r="G143" s="73"/>
      <c r="H143" s="68"/>
      <c r="I143" s="68"/>
      <c r="J143" s="74">
        <f>SUMIFS(TRANSAKSI!$H$4:$H$203,TRANSAKSI!$D$4:$D$203,A143,TRANSAKSI!$C$4:$C$203,"KELUAR")</f>
        <v>0</v>
      </c>
      <c r="K143" s="74" t="str">
        <f>IF(F143="","",F143-J143)</f>
        <v/>
      </c>
      <c r="L143" s="75">
        <f>IFERROR(K143/F143,0)</f>
        <v>0</v>
      </c>
      <c r="M143" s="74">
        <f>SUMIFS(INVOICE!$F$4:$F$203,INVOICE!$C$4:$C$203,A143)</f>
        <v>0</v>
      </c>
      <c r="N143" s="74" t="str">
        <f>IF(F143="","",MAX(0,F143-M143))</f>
        <v/>
      </c>
    </row>
    <row r="144" spans="1:14">
      <c r="A144" s="68"/>
      <c r="B144" s="73"/>
      <c r="C144" s="68"/>
      <c r="D144" s="68"/>
      <c r="E144" s="68"/>
      <c r="F144" s="71"/>
      <c r="G144" s="73"/>
      <c r="H144" s="68"/>
      <c r="I144" s="68"/>
      <c r="J144" s="74">
        <f>SUMIFS(TRANSAKSI!$H$4:$H$203,TRANSAKSI!$D$4:$D$203,A144,TRANSAKSI!$C$4:$C$203,"KELUAR")</f>
        <v>0</v>
      </c>
      <c r="K144" s="74" t="str">
        <f>IF(F144="","",F144-J144)</f>
        <v/>
      </c>
      <c r="L144" s="75">
        <f>IFERROR(K144/F144,0)</f>
        <v>0</v>
      </c>
      <c r="M144" s="74">
        <f>SUMIFS(INVOICE!$F$4:$F$203,INVOICE!$C$4:$C$203,A144)</f>
        <v>0</v>
      </c>
      <c r="N144" s="74" t="str">
        <f>IF(F144="","",MAX(0,F144-M144))</f>
        <v/>
      </c>
    </row>
    <row r="145" spans="1:14">
      <c r="A145" s="68"/>
      <c r="B145" s="73"/>
      <c r="C145" s="68"/>
      <c r="D145" s="68"/>
      <c r="E145" s="68"/>
      <c r="F145" s="71"/>
      <c r="G145" s="73"/>
      <c r="H145" s="68"/>
      <c r="I145" s="68"/>
      <c r="J145" s="74">
        <f>SUMIFS(TRANSAKSI!$H$4:$H$203,TRANSAKSI!$D$4:$D$203,A145,TRANSAKSI!$C$4:$C$203,"KELUAR")</f>
        <v>0</v>
      </c>
      <c r="K145" s="74" t="str">
        <f>IF(F145="","",F145-J145)</f>
        <v/>
      </c>
      <c r="L145" s="75">
        <f>IFERROR(K145/F145,0)</f>
        <v>0</v>
      </c>
      <c r="M145" s="74">
        <f>SUMIFS(INVOICE!$F$4:$F$203,INVOICE!$C$4:$C$203,A145)</f>
        <v>0</v>
      </c>
      <c r="N145" s="74" t="str">
        <f>IF(F145="","",MAX(0,F145-M145))</f>
        <v/>
      </c>
    </row>
    <row r="146" spans="1:14">
      <c r="A146" s="68"/>
      <c r="B146" s="73"/>
      <c r="C146" s="68"/>
      <c r="D146" s="68"/>
      <c r="E146" s="68"/>
      <c r="F146" s="71"/>
      <c r="G146" s="73"/>
      <c r="H146" s="68"/>
      <c r="I146" s="68"/>
      <c r="J146" s="74">
        <f>SUMIFS(TRANSAKSI!$H$4:$H$203,TRANSAKSI!$D$4:$D$203,A146,TRANSAKSI!$C$4:$C$203,"KELUAR")</f>
        <v>0</v>
      </c>
      <c r="K146" s="74" t="str">
        <f>IF(F146="","",F146-J146)</f>
        <v/>
      </c>
      <c r="L146" s="75">
        <f>IFERROR(K146/F146,0)</f>
        <v>0</v>
      </c>
      <c r="M146" s="74">
        <f>SUMIFS(INVOICE!$F$4:$F$203,INVOICE!$C$4:$C$203,A146)</f>
        <v>0</v>
      </c>
      <c r="N146" s="74" t="str">
        <f>IF(F146="","",MAX(0,F146-M146))</f>
        <v/>
      </c>
    </row>
    <row r="147" spans="1:14">
      <c r="A147" s="68"/>
      <c r="B147" s="73"/>
      <c r="C147" s="68"/>
      <c r="D147" s="68"/>
      <c r="E147" s="68"/>
      <c r="F147" s="71"/>
      <c r="G147" s="73"/>
      <c r="H147" s="68"/>
      <c r="I147" s="68"/>
      <c r="J147" s="74">
        <f>SUMIFS(TRANSAKSI!$H$4:$H$203,TRANSAKSI!$D$4:$D$203,A147,TRANSAKSI!$C$4:$C$203,"KELUAR")</f>
        <v>0</v>
      </c>
      <c r="K147" s="74" t="str">
        <f>IF(F147="","",F147-J147)</f>
        <v/>
      </c>
      <c r="L147" s="75">
        <f>IFERROR(K147/F147,0)</f>
        <v>0</v>
      </c>
      <c r="M147" s="74">
        <f>SUMIFS(INVOICE!$F$4:$F$203,INVOICE!$C$4:$C$203,A147)</f>
        <v>0</v>
      </c>
      <c r="N147" s="74" t="str">
        <f>IF(F147="","",MAX(0,F147-M147))</f>
        <v/>
      </c>
    </row>
    <row r="148" spans="1:14">
      <c r="A148" s="68"/>
      <c r="B148" s="73"/>
      <c r="C148" s="68"/>
      <c r="D148" s="68"/>
      <c r="E148" s="68"/>
      <c r="F148" s="71"/>
      <c r="G148" s="73"/>
      <c r="H148" s="68"/>
      <c r="I148" s="68"/>
      <c r="J148" s="74">
        <f>SUMIFS(TRANSAKSI!$H$4:$H$203,TRANSAKSI!$D$4:$D$203,A148,TRANSAKSI!$C$4:$C$203,"KELUAR")</f>
        <v>0</v>
      </c>
      <c r="K148" s="74" t="str">
        <f>IF(F148="","",F148-J148)</f>
        <v/>
      </c>
      <c r="L148" s="75">
        <f>IFERROR(K148/F148,0)</f>
        <v>0</v>
      </c>
      <c r="M148" s="74">
        <f>SUMIFS(INVOICE!$F$4:$F$203,INVOICE!$C$4:$C$203,A148)</f>
        <v>0</v>
      </c>
      <c r="N148" s="74" t="str">
        <f>IF(F148="","",MAX(0,F148-M148))</f>
        <v/>
      </c>
    </row>
    <row r="149" spans="1:14">
      <c r="A149" s="68"/>
      <c r="B149" s="73"/>
      <c r="C149" s="68"/>
      <c r="D149" s="68"/>
      <c r="E149" s="68"/>
      <c r="F149" s="71"/>
      <c r="G149" s="73"/>
      <c r="H149" s="68"/>
      <c r="I149" s="68"/>
      <c r="J149" s="74">
        <f>SUMIFS(TRANSAKSI!$H$4:$H$203,TRANSAKSI!$D$4:$D$203,A149,TRANSAKSI!$C$4:$C$203,"KELUAR")</f>
        <v>0</v>
      </c>
      <c r="K149" s="74" t="str">
        <f>IF(F149="","",F149-J149)</f>
        <v/>
      </c>
      <c r="L149" s="75">
        <f>IFERROR(K149/F149,0)</f>
        <v>0</v>
      </c>
      <c r="M149" s="74">
        <f>SUMIFS(INVOICE!$F$4:$F$203,INVOICE!$C$4:$C$203,A149)</f>
        <v>0</v>
      </c>
      <c r="N149" s="74" t="str">
        <f>IF(F149="","",MAX(0,F149-M149))</f>
        <v/>
      </c>
    </row>
    <row r="150" spans="1:14">
      <c r="A150" s="68"/>
      <c r="B150" s="73"/>
      <c r="C150" s="68"/>
      <c r="D150" s="68"/>
      <c r="E150" s="68"/>
      <c r="F150" s="71"/>
      <c r="G150" s="73"/>
      <c r="H150" s="68"/>
      <c r="I150" s="68"/>
      <c r="J150" s="74">
        <f>SUMIFS(TRANSAKSI!$H$4:$H$203,TRANSAKSI!$D$4:$D$203,A150,TRANSAKSI!$C$4:$C$203,"KELUAR")</f>
        <v>0</v>
      </c>
      <c r="K150" s="74" t="str">
        <f>IF(F150="","",F150-J150)</f>
        <v/>
      </c>
      <c r="L150" s="75">
        <f>IFERROR(K150/F150,0)</f>
        <v>0</v>
      </c>
      <c r="M150" s="74">
        <f>SUMIFS(INVOICE!$F$4:$F$203,INVOICE!$C$4:$C$203,A150)</f>
        <v>0</v>
      </c>
      <c r="N150" s="74" t="str">
        <f>IF(F150="","",MAX(0,F150-M150))</f>
        <v/>
      </c>
    </row>
    <row r="151" spans="1:14">
      <c r="A151" s="68"/>
      <c r="B151" s="73"/>
      <c r="C151" s="68"/>
      <c r="D151" s="68"/>
      <c r="E151" s="68"/>
      <c r="F151" s="71"/>
      <c r="G151" s="73"/>
      <c r="H151" s="68"/>
      <c r="I151" s="68"/>
      <c r="J151" s="74">
        <f>SUMIFS(TRANSAKSI!$H$4:$H$203,TRANSAKSI!$D$4:$D$203,A151,TRANSAKSI!$C$4:$C$203,"KELUAR")</f>
        <v>0</v>
      </c>
      <c r="K151" s="74" t="str">
        <f>IF(F151="","",F151-J151)</f>
        <v/>
      </c>
      <c r="L151" s="75">
        <f>IFERROR(K151/F151,0)</f>
        <v>0</v>
      </c>
      <c r="M151" s="74">
        <f>SUMIFS(INVOICE!$F$4:$F$203,INVOICE!$C$4:$C$203,A151)</f>
        <v>0</v>
      </c>
      <c r="N151" s="74" t="str">
        <f>IF(F151="","",MAX(0,F151-M151))</f>
        <v/>
      </c>
    </row>
    <row r="152" spans="1:14">
      <c r="A152" s="68"/>
      <c r="B152" s="73"/>
      <c r="C152" s="68"/>
      <c r="D152" s="68"/>
      <c r="E152" s="68"/>
      <c r="F152" s="71"/>
      <c r="G152" s="73"/>
      <c r="H152" s="68"/>
      <c r="I152" s="68"/>
      <c r="J152" s="74">
        <f>SUMIFS(TRANSAKSI!$H$4:$H$203,TRANSAKSI!$D$4:$D$203,A152,TRANSAKSI!$C$4:$C$203,"KELUAR")</f>
        <v>0</v>
      </c>
      <c r="K152" s="74" t="str">
        <f>IF(F152="","",F152-J152)</f>
        <v/>
      </c>
      <c r="L152" s="75">
        <f>IFERROR(K152/F152,0)</f>
        <v>0</v>
      </c>
      <c r="M152" s="74">
        <f>SUMIFS(INVOICE!$F$4:$F$203,INVOICE!$C$4:$C$203,A152)</f>
        <v>0</v>
      </c>
      <c r="N152" s="74" t="str">
        <f>IF(F152="","",MAX(0,F152-M152))</f>
        <v/>
      </c>
    </row>
    <row r="153" spans="1:14">
      <c r="A153" s="68"/>
      <c r="B153" s="73"/>
      <c r="C153" s="68"/>
      <c r="D153" s="68"/>
      <c r="E153" s="68"/>
      <c r="F153" s="71"/>
      <c r="G153" s="73"/>
      <c r="H153" s="68"/>
      <c r="I153" s="68"/>
      <c r="J153" s="74">
        <f>SUMIFS(TRANSAKSI!$H$4:$H$203,TRANSAKSI!$D$4:$D$203,A153,TRANSAKSI!$C$4:$C$203,"KELUAR")</f>
        <v>0</v>
      </c>
      <c r="K153" s="74" t="str">
        <f>IF(F153="","",F153-J153)</f>
        <v/>
      </c>
      <c r="L153" s="75">
        <f>IFERROR(K153/F153,0)</f>
        <v>0</v>
      </c>
      <c r="M153" s="74">
        <f>SUMIFS(INVOICE!$F$4:$F$203,INVOICE!$C$4:$C$203,A153)</f>
        <v>0</v>
      </c>
      <c r="N153" s="74" t="str">
        <f>IF(F153="","",MAX(0,F153-M153))</f>
        <v/>
      </c>
    </row>
    <row r="154" spans="1:14">
      <c r="A154" s="68"/>
      <c r="B154" s="73"/>
      <c r="C154" s="68"/>
      <c r="D154" s="68"/>
      <c r="E154" s="68"/>
      <c r="F154" s="71"/>
      <c r="G154" s="73"/>
      <c r="H154" s="68"/>
      <c r="I154" s="68"/>
      <c r="J154" s="74">
        <f>SUMIFS(TRANSAKSI!$H$4:$H$203,TRANSAKSI!$D$4:$D$203,A154,TRANSAKSI!$C$4:$C$203,"KELUAR")</f>
        <v>0</v>
      </c>
      <c r="K154" s="74" t="str">
        <f>IF(F154="","",F154-J154)</f>
        <v/>
      </c>
      <c r="L154" s="75">
        <f>IFERROR(K154/F154,0)</f>
        <v>0</v>
      </c>
      <c r="M154" s="74">
        <f>SUMIFS(INVOICE!$F$4:$F$203,INVOICE!$C$4:$C$203,A154)</f>
        <v>0</v>
      </c>
      <c r="N154" s="74" t="str">
        <f>IF(F154="","",MAX(0,F154-M154))</f>
        <v/>
      </c>
    </row>
    <row r="155" spans="1:14">
      <c r="A155" s="68"/>
      <c r="B155" s="73"/>
      <c r="C155" s="68"/>
      <c r="D155" s="68"/>
      <c r="E155" s="68"/>
      <c r="F155" s="71"/>
      <c r="G155" s="73"/>
      <c r="H155" s="68"/>
      <c r="I155" s="68"/>
      <c r="J155" s="74">
        <f>SUMIFS(TRANSAKSI!$H$4:$H$203,TRANSAKSI!$D$4:$D$203,A155,TRANSAKSI!$C$4:$C$203,"KELUAR")</f>
        <v>0</v>
      </c>
      <c r="K155" s="74" t="str">
        <f>IF(F155="","",F155-J155)</f>
        <v/>
      </c>
      <c r="L155" s="75">
        <f>IFERROR(K155/F155,0)</f>
        <v>0</v>
      </c>
      <c r="M155" s="74">
        <f>SUMIFS(INVOICE!$F$4:$F$203,INVOICE!$C$4:$C$203,A155)</f>
        <v>0</v>
      </c>
      <c r="N155" s="74" t="str">
        <f>IF(F155="","",MAX(0,F155-M155))</f>
        <v/>
      </c>
    </row>
    <row r="156" spans="1:14">
      <c r="A156" s="68"/>
      <c r="B156" s="73"/>
      <c r="C156" s="68"/>
      <c r="D156" s="68"/>
      <c r="E156" s="68"/>
      <c r="F156" s="71"/>
      <c r="G156" s="73"/>
      <c r="H156" s="68"/>
      <c r="I156" s="68"/>
      <c r="J156" s="74">
        <f>SUMIFS(TRANSAKSI!$H$4:$H$203,TRANSAKSI!$D$4:$D$203,A156,TRANSAKSI!$C$4:$C$203,"KELUAR")</f>
        <v>0</v>
      </c>
      <c r="K156" s="74" t="str">
        <f>IF(F156="","",F156-J156)</f>
        <v/>
      </c>
      <c r="L156" s="75">
        <f>IFERROR(K156/F156,0)</f>
        <v>0</v>
      </c>
      <c r="M156" s="74">
        <f>SUMIFS(INVOICE!$F$4:$F$203,INVOICE!$C$4:$C$203,A156)</f>
        <v>0</v>
      </c>
      <c r="N156" s="74" t="str">
        <f>IF(F156="","",MAX(0,F156-M156))</f>
        <v/>
      </c>
    </row>
    <row r="157" spans="1:14">
      <c r="A157" s="68"/>
      <c r="B157" s="73"/>
      <c r="C157" s="68"/>
      <c r="D157" s="68"/>
      <c r="E157" s="68"/>
      <c r="F157" s="71"/>
      <c r="G157" s="73"/>
      <c r="H157" s="68"/>
      <c r="I157" s="68"/>
      <c r="J157" s="74">
        <f>SUMIFS(TRANSAKSI!$H$4:$H$203,TRANSAKSI!$D$4:$D$203,A157,TRANSAKSI!$C$4:$C$203,"KELUAR")</f>
        <v>0</v>
      </c>
      <c r="K157" s="74" t="str">
        <f>IF(F157="","",F157-J157)</f>
        <v/>
      </c>
      <c r="L157" s="75">
        <f>IFERROR(K157/F157,0)</f>
        <v>0</v>
      </c>
      <c r="M157" s="74">
        <f>SUMIFS(INVOICE!$F$4:$F$203,INVOICE!$C$4:$C$203,A157)</f>
        <v>0</v>
      </c>
      <c r="N157" s="74" t="str">
        <f>IF(F157="","",MAX(0,F157-M157))</f>
        <v/>
      </c>
    </row>
    <row r="158" spans="1:14">
      <c r="A158" s="68"/>
      <c r="B158" s="73"/>
      <c r="C158" s="68"/>
      <c r="D158" s="68"/>
      <c r="E158" s="68"/>
      <c r="F158" s="71"/>
      <c r="G158" s="73"/>
      <c r="H158" s="68"/>
      <c r="I158" s="68"/>
      <c r="J158" s="74">
        <f>SUMIFS(TRANSAKSI!$H$4:$H$203,TRANSAKSI!$D$4:$D$203,A158,TRANSAKSI!$C$4:$C$203,"KELUAR")</f>
        <v>0</v>
      </c>
      <c r="K158" s="74" t="str">
        <f>IF(F158="","",F158-J158)</f>
        <v/>
      </c>
      <c r="L158" s="75">
        <f>IFERROR(K158/F158,0)</f>
        <v>0</v>
      </c>
      <c r="M158" s="74">
        <f>SUMIFS(INVOICE!$F$4:$F$203,INVOICE!$C$4:$C$203,A158)</f>
        <v>0</v>
      </c>
      <c r="N158" s="74" t="str">
        <f>IF(F158="","",MAX(0,F158-M158))</f>
        <v/>
      </c>
    </row>
    <row r="159" spans="1:14">
      <c r="A159" s="68"/>
      <c r="B159" s="73"/>
      <c r="C159" s="68"/>
      <c r="D159" s="68"/>
      <c r="E159" s="68"/>
      <c r="F159" s="71"/>
      <c r="G159" s="73"/>
      <c r="H159" s="68"/>
      <c r="I159" s="68"/>
      <c r="J159" s="74">
        <f>SUMIFS(TRANSAKSI!$H$4:$H$203,TRANSAKSI!$D$4:$D$203,A159,TRANSAKSI!$C$4:$C$203,"KELUAR")</f>
        <v>0</v>
      </c>
      <c r="K159" s="74" t="str">
        <f>IF(F159="","",F159-J159)</f>
        <v/>
      </c>
      <c r="L159" s="75">
        <f>IFERROR(K159/F159,0)</f>
        <v>0</v>
      </c>
      <c r="M159" s="74">
        <f>SUMIFS(INVOICE!$F$4:$F$203,INVOICE!$C$4:$C$203,A159)</f>
        <v>0</v>
      </c>
      <c r="N159" s="74" t="str">
        <f>IF(F159="","",MAX(0,F159-M159))</f>
        <v/>
      </c>
    </row>
    <row r="160" spans="1:14">
      <c r="A160" s="68"/>
      <c r="B160" s="73"/>
      <c r="C160" s="68"/>
      <c r="D160" s="68"/>
      <c r="E160" s="68"/>
      <c r="F160" s="71"/>
      <c r="G160" s="73"/>
      <c r="H160" s="68"/>
      <c r="I160" s="68"/>
      <c r="J160" s="74">
        <f>SUMIFS(TRANSAKSI!$H$4:$H$203,TRANSAKSI!$D$4:$D$203,A160,TRANSAKSI!$C$4:$C$203,"KELUAR")</f>
        <v>0</v>
      </c>
      <c r="K160" s="74" t="str">
        <f>IF(F160="","",F160-J160)</f>
        <v/>
      </c>
      <c r="L160" s="75">
        <f>IFERROR(K160/F160,0)</f>
        <v>0</v>
      </c>
      <c r="M160" s="74">
        <f>SUMIFS(INVOICE!$F$4:$F$203,INVOICE!$C$4:$C$203,A160)</f>
        <v>0</v>
      </c>
      <c r="N160" s="74" t="str">
        <f>IF(F160="","",MAX(0,F160-M160))</f>
        <v/>
      </c>
    </row>
    <row r="161" spans="1:14">
      <c r="A161" s="68"/>
      <c r="B161" s="73"/>
      <c r="C161" s="68"/>
      <c r="D161" s="68"/>
      <c r="E161" s="68"/>
      <c r="F161" s="71"/>
      <c r="G161" s="73"/>
      <c r="H161" s="68"/>
      <c r="I161" s="68"/>
      <c r="J161" s="74">
        <f>SUMIFS(TRANSAKSI!$H$4:$H$203,TRANSAKSI!$D$4:$D$203,A161,TRANSAKSI!$C$4:$C$203,"KELUAR")</f>
        <v>0</v>
      </c>
      <c r="K161" s="74" t="str">
        <f>IF(F161="","",F161-J161)</f>
        <v/>
      </c>
      <c r="L161" s="75">
        <f>IFERROR(K161/F161,0)</f>
        <v>0</v>
      </c>
      <c r="M161" s="74">
        <f>SUMIFS(INVOICE!$F$4:$F$203,INVOICE!$C$4:$C$203,A161)</f>
        <v>0</v>
      </c>
      <c r="N161" s="74" t="str">
        <f>IF(F161="","",MAX(0,F161-M161))</f>
        <v/>
      </c>
    </row>
    <row r="162" spans="1:14">
      <c r="A162" s="68"/>
      <c r="B162" s="73"/>
      <c r="C162" s="68"/>
      <c r="D162" s="68"/>
      <c r="E162" s="68"/>
      <c r="F162" s="71"/>
      <c r="G162" s="73"/>
      <c r="H162" s="68"/>
      <c r="I162" s="68"/>
      <c r="J162" s="74">
        <f>SUMIFS(TRANSAKSI!$H$4:$H$203,TRANSAKSI!$D$4:$D$203,A162,TRANSAKSI!$C$4:$C$203,"KELUAR")</f>
        <v>0</v>
      </c>
      <c r="K162" s="74" t="str">
        <f>IF(F162="","",F162-J162)</f>
        <v/>
      </c>
      <c r="L162" s="75">
        <f>IFERROR(K162/F162,0)</f>
        <v>0</v>
      </c>
      <c r="M162" s="74">
        <f>SUMIFS(INVOICE!$F$4:$F$203,INVOICE!$C$4:$C$203,A162)</f>
        <v>0</v>
      </c>
      <c r="N162" s="74" t="str">
        <f>IF(F162="","",MAX(0,F162-M162))</f>
        <v/>
      </c>
    </row>
    <row r="163" spans="1:14">
      <c r="A163" s="68"/>
      <c r="B163" s="73"/>
      <c r="C163" s="68"/>
      <c r="D163" s="68"/>
      <c r="E163" s="68"/>
      <c r="F163" s="71"/>
      <c r="G163" s="73"/>
      <c r="H163" s="68"/>
      <c r="I163" s="68"/>
      <c r="J163" s="74">
        <f>SUMIFS(TRANSAKSI!$H$4:$H$203,TRANSAKSI!$D$4:$D$203,A163,TRANSAKSI!$C$4:$C$203,"KELUAR")</f>
        <v>0</v>
      </c>
      <c r="K163" s="74" t="str">
        <f>IF(F163="","",F163-J163)</f>
        <v/>
      </c>
      <c r="L163" s="75">
        <f>IFERROR(K163/F163,0)</f>
        <v>0</v>
      </c>
      <c r="M163" s="74">
        <f>SUMIFS(INVOICE!$F$4:$F$203,INVOICE!$C$4:$C$203,A163)</f>
        <v>0</v>
      </c>
      <c r="N163" s="74" t="str">
        <f>IF(F163="","",MAX(0,F163-M163))</f>
        <v/>
      </c>
    </row>
    <row r="164" spans="1:14">
      <c r="A164" s="68"/>
      <c r="B164" s="73"/>
      <c r="C164" s="68"/>
      <c r="D164" s="68"/>
      <c r="E164" s="68"/>
      <c r="F164" s="71"/>
      <c r="G164" s="73"/>
      <c r="H164" s="68"/>
      <c r="I164" s="68"/>
      <c r="J164" s="74">
        <f>SUMIFS(TRANSAKSI!$H$4:$H$203,TRANSAKSI!$D$4:$D$203,A164,TRANSAKSI!$C$4:$C$203,"KELUAR")</f>
        <v>0</v>
      </c>
      <c r="K164" s="74" t="str">
        <f>IF(F164="","",F164-J164)</f>
        <v/>
      </c>
      <c r="L164" s="75">
        <f>IFERROR(K164/F164,0)</f>
        <v>0</v>
      </c>
      <c r="M164" s="74">
        <f>SUMIFS(INVOICE!$F$4:$F$203,INVOICE!$C$4:$C$203,A164)</f>
        <v>0</v>
      </c>
      <c r="N164" s="74" t="str">
        <f>IF(F164="","",MAX(0,F164-M164))</f>
        <v/>
      </c>
    </row>
    <row r="165" spans="1:14">
      <c r="A165" s="68"/>
      <c r="B165" s="73"/>
      <c r="C165" s="68"/>
      <c r="D165" s="68"/>
      <c r="E165" s="68"/>
      <c r="F165" s="71"/>
      <c r="G165" s="73"/>
      <c r="H165" s="68"/>
      <c r="I165" s="68"/>
      <c r="J165" s="74">
        <f>SUMIFS(TRANSAKSI!$H$4:$H$203,TRANSAKSI!$D$4:$D$203,A165,TRANSAKSI!$C$4:$C$203,"KELUAR")</f>
        <v>0</v>
      </c>
      <c r="K165" s="74" t="str">
        <f>IF(F165="","",F165-J165)</f>
        <v/>
      </c>
      <c r="L165" s="75">
        <f>IFERROR(K165/F165,0)</f>
        <v>0</v>
      </c>
      <c r="M165" s="74">
        <f>SUMIFS(INVOICE!$F$4:$F$203,INVOICE!$C$4:$C$203,A165)</f>
        <v>0</v>
      </c>
      <c r="N165" s="74" t="str">
        <f>IF(F165="","",MAX(0,F165-M165))</f>
        <v/>
      </c>
    </row>
    <row r="166" spans="1:14">
      <c r="A166" s="68"/>
      <c r="B166" s="73"/>
      <c r="C166" s="68"/>
      <c r="D166" s="68"/>
      <c r="E166" s="68"/>
      <c r="F166" s="71"/>
      <c r="G166" s="73"/>
      <c r="H166" s="68"/>
      <c r="I166" s="68"/>
      <c r="J166" s="74">
        <f>SUMIFS(TRANSAKSI!$H$4:$H$203,TRANSAKSI!$D$4:$D$203,A166,TRANSAKSI!$C$4:$C$203,"KELUAR")</f>
        <v>0</v>
      </c>
      <c r="K166" s="74" t="str">
        <f>IF(F166="","",F166-J166)</f>
        <v/>
      </c>
      <c r="L166" s="75">
        <f>IFERROR(K166/F166,0)</f>
        <v>0</v>
      </c>
      <c r="M166" s="74">
        <f>SUMIFS(INVOICE!$F$4:$F$203,INVOICE!$C$4:$C$203,A166)</f>
        <v>0</v>
      </c>
      <c r="N166" s="74" t="str">
        <f>IF(F166="","",MAX(0,F166-M166))</f>
        <v/>
      </c>
    </row>
    <row r="167" spans="1:14">
      <c r="A167" s="68"/>
      <c r="B167" s="73"/>
      <c r="C167" s="68"/>
      <c r="D167" s="68"/>
      <c r="E167" s="68"/>
      <c r="F167" s="71"/>
      <c r="G167" s="73"/>
      <c r="H167" s="68"/>
      <c r="I167" s="68"/>
      <c r="J167" s="74">
        <f>SUMIFS(TRANSAKSI!$H$4:$H$203,TRANSAKSI!$D$4:$D$203,A167,TRANSAKSI!$C$4:$C$203,"KELUAR")</f>
        <v>0</v>
      </c>
      <c r="K167" s="74" t="str">
        <f>IF(F167="","",F167-J167)</f>
        <v/>
      </c>
      <c r="L167" s="75">
        <f>IFERROR(K167/F167,0)</f>
        <v>0</v>
      </c>
      <c r="M167" s="74">
        <f>SUMIFS(INVOICE!$F$4:$F$203,INVOICE!$C$4:$C$203,A167)</f>
        <v>0</v>
      </c>
      <c r="N167" s="74" t="str">
        <f>IF(F167="","",MAX(0,F167-M167))</f>
        <v/>
      </c>
    </row>
    <row r="168" spans="1:14">
      <c r="A168" s="68"/>
      <c r="B168" s="73"/>
      <c r="C168" s="68"/>
      <c r="D168" s="68"/>
      <c r="E168" s="68"/>
      <c r="F168" s="71"/>
      <c r="G168" s="73"/>
      <c r="H168" s="68"/>
      <c r="I168" s="68"/>
      <c r="J168" s="74">
        <f>SUMIFS(TRANSAKSI!$H$4:$H$203,TRANSAKSI!$D$4:$D$203,A168,TRANSAKSI!$C$4:$C$203,"KELUAR")</f>
        <v>0</v>
      </c>
      <c r="K168" s="74" t="str">
        <f>IF(F168="","",F168-J168)</f>
        <v/>
      </c>
      <c r="L168" s="75">
        <f>IFERROR(K168/F168,0)</f>
        <v>0</v>
      </c>
      <c r="M168" s="74">
        <f>SUMIFS(INVOICE!$F$4:$F$203,INVOICE!$C$4:$C$203,A168)</f>
        <v>0</v>
      </c>
      <c r="N168" s="74" t="str">
        <f>IF(F168="","",MAX(0,F168-M168))</f>
        <v/>
      </c>
    </row>
    <row r="169" spans="1:14">
      <c r="A169" s="68"/>
      <c r="B169" s="73"/>
      <c r="C169" s="68"/>
      <c r="D169" s="68"/>
      <c r="E169" s="68"/>
      <c r="F169" s="71"/>
      <c r="G169" s="73"/>
      <c r="H169" s="68"/>
      <c r="I169" s="68"/>
      <c r="J169" s="74">
        <f>SUMIFS(TRANSAKSI!$H$4:$H$203,TRANSAKSI!$D$4:$D$203,A169,TRANSAKSI!$C$4:$C$203,"KELUAR")</f>
        <v>0</v>
      </c>
      <c r="K169" s="74" t="str">
        <f>IF(F169="","",F169-J169)</f>
        <v/>
      </c>
      <c r="L169" s="75">
        <f>IFERROR(K169/F169,0)</f>
        <v>0</v>
      </c>
      <c r="M169" s="74">
        <f>SUMIFS(INVOICE!$F$4:$F$203,INVOICE!$C$4:$C$203,A169)</f>
        <v>0</v>
      </c>
      <c r="N169" s="74" t="str">
        <f>IF(F169="","",MAX(0,F169-M169))</f>
        <v/>
      </c>
    </row>
    <row r="170" spans="1:14">
      <c r="A170" s="68"/>
      <c r="B170" s="73"/>
      <c r="C170" s="68"/>
      <c r="D170" s="68"/>
      <c r="E170" s="68"/>
      <c r="F170" s="71"/>
      <c r="G170" s="73"/>
      <c r="H170" s="68"/>
      <c r="I170" s="68"/>
      <c r="J170" s="74">
        <f>SUMIFS(TRANSAKSI!$H$4:$H$203,TRANSAKSI!$D$4:$D$203,A170,TRANSAKSI!$C$4:$C$203,"KELUAR")</f>
        <v>0</v>
      </c>
      <c r="K170" s="74" t="str">
        <f>IF(F170="","",F170-J170)</f>
        <v/>
      </c>
      <c r="L170" s="75">
        <f>IFERROR(K170/F170,0)</f>
        <v>0</v>
      </c>
      <c r="M170" s="74">
        <f>SUMIFS(INVOICE!$F$4:$F$203,INVOICE!$C$4:$C$203,A170)</f>
        <v>0</v>
      </c>
      <c r="N170" s="74" t="str">
        <f>IF(F170="","",MAX(0,F170-M170))</f>
        <v/>
      </c>
    </row>
    <row r="171" spans="1:14">
      <c r="A171" s="68"/>
      <c r="B171" s="73"/>
      <c r="C171" s="68"/>
      <c r="D171" s="68"/>
      <c r="E171" s="68"/>
      <c r="F171" s="71"/>
      <c r="G171" s="73"/>
      <c r="H171" s="68"/>
      <c r="I171" s="68"/>
      <c r="J171" s="74">
        <f>SUMIFS(TRANSAKSI!$H$4:$H$203,TRANSAKSI!$D$4:$D$203,A171,TRANSAKSI!$C$4:$C$203,"KELUAR")</f>
        <v>0</v>
      </c>
      <c r="K171" s="74" t="str">
        <f>IF(F171="","",F171-J171)</f>
        <v/>
      </c>
      <c r="L171" s="75">
        <f>IFERROR(K171/F171,0)</f>
        <v>0</v>
      </c>
      <c r="M171" s="74">
        <f>SUMIFS(INVOICE!$F$4:$F$203,INVOICE!$C$4:$C$203,A171)</f>
        <v>0</v>
      </c>
      <c r="N171" s="74" t="str">
        <f>IF(F171="","",MAX(0,F171-M171))</f>
        <v/>
      </c>
    </row>
    <row r="172" spans="1:14">
      <c r="A172" s="68"/>
      <c r="B172" s="73"/>
      <c r="C172" s="68"/>
      <c r="D172" s="68"/>
      <c r="E172" s="68"/>
      <c r="F172" s="71"/>
      <c r="G172" s="73"/>
      <c r="H172" s="68"/>
      <c r="I172" s="68"/>
      <c r="J172" s="74">
        <f>SUMIFS(TRANSAKSI!$H$4:$H$203,TRANSAKSI!$D$4:$D$203,A172,TRANSAKSI!$C$4:$C$203,"KELUAR")</f>
        <v>0</v>
      </c>
      <c r="K172" s="74" t="str">
        <f>IF(F172="","",F172-J172)</f>
        <v/>
      </c>
      <c r="L172" s="75">
        <f>IFERROR(K172/F172,0)</f>
        <v>0</v>
      </c>
      <c r="M172" s="74">
        <f>SUMIFS(INVOICE!$F$4:$F$203,INVOICE!$C$4:$C$203,A172)</f>
        <v>0</v>
      </c>
      <c r="N172" s="74" t="str">
        <f>IF(F172="","",MAX(0,F172-M172))</f>
        <v/>
      </c>
    </row>
    <row r="173" spans="1:14">
      <c r="A173" s="68"/>
      <c r="B173" s="73"/>
      <c r="C173" s="68"/>
      <c r="D173" s="68"/>
      <c r="E173" s="68"/>
      <c r="F173" s="71"/>
      <c r="G173" s="73"/>
      <c r="H173" s="68"/>
      <c r="I173" s="68"/>
      <c r="J173" s="74">
        <f>SUMIFS(TRANSAKSI!$H$4:$H$203,TRANSAKSI!$D$4:$D$203,A173,TRANSAKSI!$C$4:$C$203,"KELUAR")</f>
        <v>0</v>
      </c>
      <c r="K173" s="74" t="str">
        <f>IF(F173="","",F173-J173)</f>
        <v/>
      </c>
      <c r="L173" s="75">
        <f>IFERROR(K173/F173,0)</f>
        <v>0</v>
      </c>
      <c r="M173" s="74">
        <f>SUMIFS(INVOICE!$F$4:$F$203,INVOICE!$C$4:$C$203,A173)</f>
        <v>0</v>
      </c>
      <c r="N173" s="74" t="str">
        <f>IF(F173="","",MAX(0,F173-M173))</f>
        <v/>
      </c>
    </row>
    <row r="174" spans="1:14">
      <c r="A174" s="68"/>
      <c r="B174" s="73"/>
      <c r="C174" s="68"/>
      <c r="D174" s="68"/>
      <c r="E174" s="68"/>
      <c r="F174" s="71"/>
      <c r="G174" s="73"/>
      <c r="H174" s="68"/>
      <c r="I174" s="68"/>
      <c r="J174" s="74">
        <f>SUMIFS(TRANSAKSI!$H$4:$H$203,TRANSAKSI!$D$4:$D$203,A174,TRANSAKSI!$C$4:$C$203,"KELUAR")</f>
        <v>0</v>
      </c>
      <c r="K174" s="74" t="str">
        <f>IF(F174="","",F174-J174)</f>
        <v/>
      </c>
      <c r="L174" s="75">
        <f>IFERROR(K174/F174,0)</f>
        <v>0</v>
      </c>
      <c r="M174" s="74">
        <f>SUMIFS(INVOICE!$F$4:$F$203,INVOICE!$C$4:$C$203,A174)</f>
        <v>0</v>
      </c>
      <c r="N174" s="74" t="str">
        <f>IF(F174="","",MAX(0,F174-M174))</f>
        <v/>
      </c>
    </row>
    <row r="175" spans="1:14">
      <c r="A175" s="68"/>
      <c r="B175" s="73"/>
      <c r="C175" s="68"/>
      <c r="D175" s="68"/>
      <c r="E175" s="68"/>
      <c r="F175" s="71"/>
      <c r="G175" s="73"/>
      <c r="H175" s="68"/>
      <c r="I175" s="68"/>
      <c r="J175" s="74">
        <f>SUMIFS(TRANSAKSI!$H$4:$H$203,TRANSAKSI!$D$4:$D$203,A175,TRANSAKSI!$C$4:$C$203,"KELUAR")</f>
        <v>0</v>
      </c>
      <c r="K175" s="74" t="str">
        <f>IF(F175="","",F175-J175)</f>
        <v/>
      </c>
      <c r="L175" s="75">
        <f>IFERROR(K175/F175,0)</f>
        <v>0</v>
      </c>
      <c r="M175" s="74">
        <f>SUMIFS(INVOICE!$F$4:$F$203,INVOICE!$C$4:$C$203,A175)</f>
        <v>0</v>
      </c>
      <c r="N175" s="74" t="str">
        <f>IF(F175="","",MAX(0,F175-M175))</f>
        <v/>
      </c>
    </row>
    <row r="176" spans="1:14">
      <c r="A176" s="68"/>
      <c r="B176" s="73"/>
      <c r="C176" s="68"/>
      <c r="D176" s="68"/>
      <c r="E176" s="68"/>
      <c r="F176" s="71"/>
      <c r="G176" s="73"/>
      <c r="H176" s="68"/>
      <c r="I176" s="68"/>
      <c r="J176" s="74">
        <f>SUMIFS(TRANSAKSI!$H$4:$H$203,TRANSAKSI!$D$4:$D$203,A176,TRANSAKSI!$C$4:$C$203,"KELUAR")</f>
        <v>0</v>
      </c>
      <c r="K176" s="74" t="str">
        <f>IF(F176="","",F176-J176)</f>
        <v/>
      </c>
      <c r="L176" s="75">
        <f>IFERROR(K176/F176,0)</f>
        <v>0</v>
      </c>
      <c r="M176" s="74">
        <f>SUMIFS(INVOICE!$F$4:$F$203,INVOICE!$C$4:$C$203,A176)</f>
        <v>0</v>
      </c>
      <c r="N176" s="74" t="str">
        <f>IF(F176="","",MAX(0,F176-M176))</f>
        <v/>
      </c>
    </row>
    <row r="177" spans="1:14">
      <c r="A177" s="68"/>
      <c r="B177" s="73"/>
      <c r="C177" s="68"/>
      <c r="D177" s="68"/>
      <c r="E177" s="68"/>
      <c r="F177" s="71"/>
      <c r="G177" s="73"/>
      <c r="H177" s="68"/>
      <c r="I177" s="68"/>
      <c r="J177" s="74">
        <f>SUMIFS(TRANSAKSI!$H$4:$H$203,TRANSAKSI!$D$4:$D$203,A177,TRANSAKSI!$C$4:$C$203,"KELUAR")</f>
        <v>0</v>
      </c>
      <c r="K177" s="74" t="str">
        <f>IF(F177="","",F177-J177)</f>
        <v/>
      </c>
      <c r="L177" s="75">
        <f>IFERROR(K177/F177,0)</f>
        <v>0</v>
      </c>
      <c r="M177" s="74">
        <f>SUMIFS(INVOICE!$F$4:$F$203,INVOICE!$C$4:$C$203,A177)</f>
        <v>0</v>
      </c>
      <c r="N177" s="74" t="str">
        <f>IF(F177="","",MAX(0,F177-M177))</f>
        <v/>
      </c>
    </row>
    <row r="178" spans="1:14">
      <c r="A178" s="68"/>
      <c r="B178" s="73"/>
      <c r="C178" s="68"/>
      <c r="D178" s="68"/>
      <c r="E178" s="68"/>
      <c r="F178" s="71"/>
      <c r="G178" s="73"/>
      <c r="H178" s="68"/>
      <c r="I178" s="68"/>
      <c r="J178" s="74">
        <f>SUMIFS(TRANSAKSI!$H$4:$H$203,TRANSAKSI!$D$4:$D$203,A178,TRANSAKSI!$C$4:$C$203,"KELUAR")</f>
        <v>0</v>
      </c>
      <c r="K178" s="74" t="str">
        <f>IF(F178="","",F178-J178)</f>
        <v/>
      </c>
      <c r="L178" s="75">
        <f>IFERROR(K178/F178,0)</f>
        <v>0</v>
      </c>
      <c r="M178" s="74">
        <f>SUMIFS(INVOICE!$F$4:$F$203,INVOICE!$C$4:$C$203,A178)</f>
        <v>0</v>
      </c>
      <c r="N178" s="74" t="str">
        <f>IF(F178="","",MAX(0,F178-M178))</f>
        <v/>
      </c>
    </row>
    <row r="179" spans="1:14">
      <c r="A179" s="68"/>
      <c r="B179" s="73"/>
      <c r="C179" s="68"/>
      <c r="D179" s="68"/>
      <c r="E179" s="68"/>
      <c r="F179" s="71"/>
      <c r="G179" s="73"/>
      <c r="H179" s="68"/>
      <c r="I179" s="68"/>
      <c r="J179" s="74">
        <f>SUMIFS(TRANSAKSI!$H$4:$H$203,TRANSAKSI!$D$4:$D$203,A179,TRANSAKSI!$C$4:$C$203,"KELUAR")</f>
        <v>0</v>
      </c>
      <c r="K179" s="74" t="str">
        <f>IF(F179="","",F179-J179)</f>
        <v/>
      </c>
      <c r="L179" s="75">
        <f>IFERROR(K179/F179,0)</f>
        <v>0</v>
      </c>
      <c r="M179" s="74">
        <f>SUMIFS(INVOICE!$F$4:$F$203,INVOICE!$C$4:$C$203,A179)</f>
        <v>0</v>
      </c>
      <c r="N179" s="74" t="str">
        <f>IF(F179="","",MAX(0,F179-M179))</f>
        <v/>
      </c>
    </row>
    <row r="180" spans="1:14">
      <c r="A180" s="68"/>
      <c r="B180" s="73"/>
      <c r="C180" s="68"/>
      <c r="D180" s="68"/>
      <c r="E180" s="68"/>
      <c r="F180" s="71"/>
      <c r="G180" s="73"/>
      <c r="H180" s="68"/>
      <c r="I180" s="68"/>
      <c r="J180" s="74">
        <f>SUMIFS(TRANSAKSI!$H$4:$H$203,TRANSAKSI!$D$4:$D$203,A180,TRANSAKSI!$C$4:$C$203,"KELUAR")</f>
        <v>0</v>
      </c>
      <c r="K180" s="74" t="str">
        <f>IF(F180="","",F180-J180)</f>
        <v/>
      </c>
      <c r="L180" s="75">
        <f>IFERROR(K180/F180,0)</f>
        <v>0</v>
      </c>
      <c r="M180" s="74">
        <f>SUMIFS(INVOICE!$F$4:$F$203,INVOICE!$C$4:$C$203,A180)</f>
        <v>0</v>
      </c>
      <c r="N180" s="74" t="str">
        <f>IF(F180="","",MAX(0,F180-M180))</f>
        <v/>
      </c>
    </row>
    <row r="181" spans="1:14">
      <c r="A181" s="68"/>
      <c r="B181" s="73"/>
      <c r="C181" s="68"/>
      <c r="D181" s="68"/>
      <c r="E181" s="68"/>
      <c r="F181" s="71"/>
      <c r="G181" s="73"/>
      <c r="H181" s="68"/>
      <c r="I181" s="68"/>
      <c r="J181" s="74">
        <f>SUMIFS(TRANSAKSI!$H$4:$H$203,TRANSAKSI!$D$4:$D$203,A181,TRANSAKSI!$C$4:$C$203,"KELUAR")</f>
        <v>0</v>
      </c>
      <c r="K181" s="74" t="str">
        <f>IF(F181="","",F181-J181)</f>
        <v/>
      </c>
      <c r="L181" s="75">
        <f>IFERROR(K181/F181,0)</f>
        <v>0</v>
      </c>
      <c r="M181" s="74">
        <f>SUMIFS(INVOICE!$F$4:$F$203,INVOICE!$C$4:$C$203,A181)</f>
        <v>0</v>
      </c>
      <c r="N181" s="74" t="str">
        <f>IF(F181="","",MAX(0,F181-M181))</f>
        <v/>
      </c>
    </row>
    <row r="182" spans="1:14">
      <c r="A182" s="68"/>
      <c r="B182" s="73"/>
      <c r="C182" s="68"/>
      <c r="D182" s="68"/>
      <c r="E182" s="68"/>
      <c r="F182" s="71"/>
      <c r="G182" s="73"/>
      <c r="H182" s="68"/>
      <c r="I182" s="68"/>
      <c r="J182" s="74">
        <f>SUMIFS(TRANSAKSI!$H$4:$H$203,TRANSAKSI!$D$4:$D$203,A182,TRANSAKSI!$C$4:$C$203,"KELUAR")</f>
        <v>0</v>
      </c>
      <c r="K182" s="74" t="str">
        <f>IF(F182="","",F182-J182)</f>
        <v/>
      </c>
      <c r="L182" s="75">
        <f>IFERROR(K182/F182,0)</f>
        <v>0</v>
      </c>
      <c r="M182" s="74">
        <f>SUMIFS(INVOICE!$F$4:$F$203,INVOICE!$C$4:$C$203,A182)</f>
        <v>0</v>
      </c>
      <c r="N182" s="74" t="str">
        <f>IF(F182="","",MAX(0,F182-M182))</f>
        <v/>
      </c>
    </row>
    <row r="183" spans="1:14">
      <c r="A183" s="68"/>
      <c r="B183" s="73"/>
      <c r="C183" s="68"/>
      <c r="D183" s="68"/>
      <c r="E183" s="68"/>
      <c r="F183" s="71"/>
      <c r="G183" s="73"/>
      <c r="H183" s="68"/>
      <c r="I183" s="68"/>
      <c r="J183" s="74">
        <f>SUMIFS(TRANSAKSI!$H$4:$H$203,TRANSAKSI!$D$4:$D$203,A183,TRANSAKSI!$C$4:$C$203,"KELUAR")</f>
        <v>0</v>
      </c>
      <c r="K183" s="74" t="str">
        <f>IF(F183="","",F183-J183)</f>
        <v/>
      </c>
      <c r="L183" s="75">
        <f>IFERROR(K183/F183,0)</f>
        <v>0</v>
      </c>
      <c r="M183" s="74">
        <f>SUMIFS(INVOICE!$F$4:$F$203,INVOICE!$C$4:$C$203,A183)</f>
        <v>0</v>
      </c>
      <c r="N183" s="74" t="str">
        <f>IF(F183="","",MAX(0,F183-M183))</f>
        <v/>
      </c>
    </row>
    <row r="184" spans="1:14">
      <c r="A184" s="68"/>
      <c r="B184" s="73"/>
      <c r="C184" s="68"/>
      <c r="D184" s="68"/>
      <c r="E184" s="68"/>
      <c r="F184" s="71"/>
      <c r="G184" s="73"/>
      <c r="H184" s="68"/>
      <c r="I184" s="68"/>
      <c r="J184" s="74">
        <f>SUMIFS(TRANSAKSI!$H$4:$H$203,TRANSAKSI!$D$4:$D$203,A184,TRANSAKSI!$C$4:$C$203,"KELUAR")</f>
        <v>0</v>
      </c>
      <c r="K184" s="74" t="str">
        <f>IF(F184="","",F184-J184)</f>
        <v/>
      </c>
      <c r="L184" s="75">
        <f>IFERROR(K184/F184,0)</f>
        <v>0</v>
      </c>
      <c r="M184" s="74">
        <f>SUMIFS(INVOICE!$F$4:$F$203,INVOICE!$C$4:$C$203,A184)</f>
        <v>0</v>
      </c>
      <c r="N184" s="74" t="str">
        <f>IF(F184="","",MAX(0,F184-M184))</f>
        <v/>
      </c>
    </row>
    <row r="185" spans="1:14">
      <c r="A185" s="68"/>
      <c r="B185" s="73"/>
      <c r="C185" s="68"/>
      <c r="D185" s="68"/>
      <c r="E185" s="68"/>
      <c r="F185" s="71"/>
      <c r="G185" s="73"/>
      <c r="H185" s="68"/>
      <c r="I185" s="68"/>
      <c r="J185" s="74">
        <f>SUMIFS(TRANSAKSI!$H$4:$H$203,TRANSAKSI!$D$4:$D$203,A185,TRANSAKSI!$C$4:$C$203,"KELUAR")</f>
        <v>0</v>
      </c>
      <c r="K185" s="74" t="str">
        <f>IF(F185="","",F185-J185)</f>
        <v/>
      </c>
      <c r="L185" s="75">
        <f>IFERROR(K185/F185,0)</f>
        <v>0</v>
      </c>
      <c r="M185" s="74">
        <f>SUMIFS(INVOICE!$F$4:$F$203,INVOICE!$C$4:$C$203,A185)</f>
        <v>0</v>
      </c>
      <c r="N185" s="74" t="str">
        <f>IF(F185="","",MAX(0,F185-M185))</f>
        <v/>
      </c>
    </row>
    <row r="186" spans="1:14">
      <c r="A186" s="68"/>
      <c r="B186" s="73"/>
      <c r="C186" s="68"/>
      <c r="D186" s="68"/>
      <c r="E186" s="68"/>
      <c r="F186" s="71"/>
      <c r="G186" s="73"/>
      <c r="H186" s="68"/>
      <c r="I186" s="68"/>
      <c r="J186" s="74">
        <f>SUMIFS(TRANSAKSI!$H$4:$H$203,TRANSAKSI!$D$4:$D$203,A186,TRANSAKSI!$C$4:$C$203,"KELUAR")</f>
        <v>0</v>
      </c>
      <c r="K186" s="74" t="str">
        <f>IF(F186="","",F186-J186)</f>
        <v/>
      </c>
      <c r="L186" s="75">
        <f>IFERROR(K186/F186,0)</f>
        <v>0</v>
      </c>
      <c r="M186" s="74">
        <f>SUMIFS(INVOICE!$F$4:$F$203,INVOICE!$C$4:$C$203,A186)</f>
        <v>0</v>
      </c>
      <c r="N186" s="74" t="str">
        <f>IF(F186="","",MAX(0,F186-M186))</f>
        <v/>
      </c>
    </row>
    <row r="187" spans="1:14">
      <c r="A187" s="68"/>
      <c r="B187" s="73"/>
      <c r="C187" s="68"/>
      <c r="D187" s="68"/>
      <c r="E187" s="68"/>
      <c r="F187" s="71"/>
      <c r="G187" s="73"/>
      <c r="H187" s="68"/>
      <c r="I187" s="68"/>
      <c r="J187" s="74">
        <f>SUMIFS(TRANSAKSI!$H$4:$H$203,TRANSAKSI!$D$4:$D$203,A187,TRANSAKSI!$C$4:$C$203,"KELUAR")</f>
        <v>0</v>
      </c>
      <c r="K187" s="74" t="str">
        <f>IF(F187="","",F187-J187)</f>
        <v/>
      </c>
      <c r="L187" s="75">
        <f>IFERROR(K187/F187,0)</f>
        <v>0</v>
      </c>
      <c r="M187" s="74">
        <f>SUMIFS(INVOICE!$F$4:$F$203,INVOICE!$C$4:$C$203,A187)</f>
        <v>0</v>
      </c>
      <c r="N187" s="74" t="str">
        <f>IF(F187="","",MAX(0,F187-M187))</f>
        <v/>
      </c>
    </row>
    <row r="188" spans="1:14">
      <c r="A188" s="68"/>
      <c r="B188" s="73"/>
      <c r="C188" s="68"/>
      <c r="D188" s="68"/>
      <c r="E188" s="68"/>
      <c r="F188" s="71"/>
      <c r="G188" s="73"/>
      <c r="H188" s="68"/>
      <c r="I188" s="68"/>
      <c r="J188" s="74">
        <f>SUMIFS(TRANSAKSI!$H$4:$H$203,TRANSAKSI!$D$4:$D$203,A188,TRANSAKSI!$C$4:$C$203,"KELUAR")</f>
        <v>0</v>
      </c>
      <c r="K188" s="74" t="str">
        <f>IF(F188="","",F188-J188)</f>
        <v/>
      </c>
      <c r="L188" s="75">
        <f>IFERROR(K188/F188,0)</f>
        <v>0</v>
      </c>
      <c r="M188" s="74">
        <f>SUMIFS(INVOICE!$F$4:$F$203,INVOICE!$C$4:$C$203,A188)</f>
        <v>0</v>
      </c>
      <c r="N188" s="74" t="str">
        <f>IF(F188="","",MAX(0,F188-M188))</f>
        <v/>
      </c>
    </row>
    <row r="189" spans="1:14">
      <c r="A189" s="68"/>
      <c r="B189" s="73"/>
      <c r="C189" s="68"/>
      <c r="D189" s="68"/>
      <c r="E189" s="68"/>
      <c r="F189" s="71"/>
      <c r="G189" s="73"/>
      <c r="H189" s="68"/>
      <c r="I189" s="68"/>
      <c r="J189" s="74">
        <f>SUMIFS(TRANSAKSI!$H$4:$H$203,TRANSAKSI!$D$4:$D$203,A189,TRANSAKSI!$C$4:$C$203,"KELUAR")</f>
        <v>0</v>
      </c>
      <c r="K189" s="74" t="str">
        <f>IF(F189="","",F189-J189)</f>
        <v/>
      </c>
      <c r="L189" s="75">
        <f>IFERROR(K189/F189,0)</f>
        <v>0</v>
      </c>
      <c r="M189" s="74">
        <f>SUMIFS(INVOICE!$F$4:$F$203,INVOICE!$C$4:$C$203,A189)</f>
        <v>0</v>
      </c>
      <c r="N189" s="74" t="str">
        <f>IF(F189="","",MAX(0,F189-M189))</f>
        <v/>
      </c>
    </row>
    <row r="190" spans="1:14">
      <c r="A190" s="68"/>
      <c r="B190" s="73"/>
      <c r="C190" s="68"/>
      <c r="D190" s="68"/>
      <c r="E190" s="68"/>
      <c r="F190" s="71"/>
      <c r="G190" s="73"/>
      <c r="H190" s="68"/>
      <c r="I190" s="68"/>
      <c r="J190" s="74">
        <f>SUMIFS(TRANSAKSI!$H$4:$H$203,TRANSAKSI!$D$4:$D$203,A190,TRANSAKSI!$C$4:$C$203,"KELUAR")</f>
        <v>0</v>
      </c>
      <c r="K190" s="74" t="str">
        <f>IF(F190="","",F190-J190)</f>
        <v/>
      </c>
      <c r="L190" s="75">
        <f>IFERROR(K190/F190,0)</f>
        <v>0</v>
      </c>
      <c r="M190" s="74">
        <f>SUMIFS(INVOICE!$F$4:$F$203,INVOICE!$C$4:$C$203,A190)</f>
        <v>0</v>
      </c>
      <c r="N190" s="74" t="str">
        <f>IF(F190="","",MAX(0,F190-M190))</f>
        <v/>
      </c>
    </row>
    <row r="191" spans="1:14">
      <c r="A191" s="68"/>
      <c r="B191" s="73"/>
      <c r="C191" s="68"/>
      <c r="D191" s="68"/>
      <c r="E191" s="68"/>
      <c r="F191" s="71"/>
      <c r="G191" s="73"/>
      <c r="H191" s="68"/>
      <c r="I191" s="68"/>
      <c r="J191" s="74">
        <f>SUMIFS(TRANSAKSI!$H$4:$H$203,TRANSAKSI!$D$4:$D$203,A191,TRANSAKSI!$C$4:$C$203,"KELUAR")</f>
        <v>0</v>
      </c>
      <c r="K191" s="74" t="str">
        <f>IF(F191="","",F191-J191)</f>
        <v/>
      </c>
      <c r="L191" s="75">
        <f>IFERROR(K191/F191,0)</f>
        <v>0</v>
      </c>
      <c r="M191" s="74">
        <f>SUMIFS(INVOICE!$F$4:$F$203,INVOICE!$C$4:$C$203,A191)</f>
        <v>0</v>
      </c>
      <c r="N191" s="74" t="str">
        <f>IF(F191="","",MAX(0,F191-M191))</f>
        <v/>
      </c>
    </row>
    <row r="192" spans="1:14">
      <c r="A192" s="68"/>
      <c r="B192" s="73"/>
      <c r="C192" s="68"/>
      <c r="D192" s="68"/>
      <c r="E192" s="68"/>
      <c r="F192" s="71"/>
      <c r="G192" s="73"/>
      <c r="H192" s="68"/>
      <c r="I192" s="68"/>
      <c r="J192" s="74">
        <f>SUMIFS(TRANSAKSI!$H$4:$H$203,TRANSAKSI!$D$4:$D$203,A192,TRANSAKSI!$C$4:$C$203,"KELUAR")</f>
        <v>0</v>
      </c>
      <c r="K192" s="74" t="str">
        <f>IF(F192="","",F192-J192)</f>
        <v/>
      </c>
      <c r="L192" s="75">
        <f>IFERROR(K192/F192,0)</f>
        <v>0</v>
      </c>
      <c r="M192" s="74">
        <f>SUMIFS(INVOICE!$F$4:$F$203,INVOICE!$C$4:$C$203,A192)</f>
        <v>0</v>
      </c>
      <c r="N192" s="74" t="str">
        <f>IF(F192="","",MAX(0,F192-M192))</f>
        <v/>
      </c>
    </row>
    <row r="193" spans="1:14">
      <c r="A193" s="68"/>
      <c r="B193" s="73"/>
      <c r="C193" s="68"/>
      <c r="D193" s="68"/>
      <c r="E193" s="68"/>
      <c r="F193" s="71"/>
      <c r="G193" s="73"/>
      <c r="H193" s="68"/>
      <c r="I193" s="68"/>
      <c r="J193" s="74">
        <f>SUMIFS(TRANSAKSI!$H$4:$H$203,TRANSAKSI!$D$4:$D$203,A193,TRANSAKSI!$C$4:$C$203,"KELUAR")</f>
        <v>0</v>
      </c>
      <c r="K193" s="74" t="str">
        <f>IF(F193="","",F193-J193)</f>
        <v/>
      </c>
      <c r="L193" s="75">
        <f>IFERROR(K193/F193,0)</f>
        <v>0</v>
      </c>
      <c r="M193" s="74">
        <f>SUMIFS(INVOICE!$F$4:$F$203,INVOICE!$C$4:$C$203,A193)</f>
        <v>0</v>
      </c>
      <c r="N193" s="74" t="str">
        <f>IF(F193="","",MAX(0,F193-M193))</f>
        <v/>
      </c>
    </row>
    <row r="194" spans="1:14">
      <c r="A194" s="68"/>
      <c r="B194" s="73"/>
      <c r="C194" s="68"/>
      <c r="D194" s="68"/>
      <c r="E194" s="68"/>
      <c r="F194" s="71"/>
      <c r="G194" s="73"/>
      <c r="H194" s="68"/>
      <c r="I194" s="68"/>
      <c r="J194" s="74">
        <f>SUMIFS(TRANSAKSI!$H$4:$H$203,TRANSAKSI!$D$4:$D$203,A194,TRANSAKSI!$C$4:$C$203,"KELUAR")</f>
        <v>0</v>
      </c>
      <c r="K194" s="74" t="str">
        <f>IF(F194="","",F194-J194)</f>
        <v/>
      </c>
      <c r="L194" s="75">
        <f>IFERROR(K194/F194,0)</f>
        <v>0</v>
      </c>
      <c r="M194" s="74">
        <f>SUMIFS(INVOICE!$F$4:$F$203,INVOICE!$C$4:$C$203,A194)</f>
        <v>0</v>
      </c>
      <c r="N194" s="74" t="str">
        <f>IF(F194="","",MAX(0,F194-M194))</f>
        <v/>
      </c>
    </row>
    <row r="195" spans="1:14">
      <c r="A195" s="68"/>
      <c r="B195" s="73"/>
      <c r="C195" s="68"/>
      <c r="D195" s="68"/>
      <c r="E195" s="68"/>
      <c r="F195" s="71"/>
      <c r="G195" s="73"/>
      <c r="H195" s="68"/>
      <c r="I195" s="68"/>
      <c r="J195" s="74">
        <f>SUMIFS(TRANSAKSI!$H$4:$H$203,TRANSAKSI!$D$4:$D$203,A195,TRANSAKSI!$C$4:$C$203,"KELUAR")</f>
        <v>0</v>
      </c>
      <c r="K195" s="74" t="str">
        <f>IF(F195="","",F195-J195)</f>
        <v/>
      </c>
      <c r="L195" s="75">
        <f>IFERROR(K195/F195,0)</f>
        <v>0</v>
      </c>
      <c r="M195" s="74">
        <f>SUMIFS(INVOICE!$F$4:$F$203,INVOICE!$C$4:$C$203,A195)</f>
        <v>0</v>
      </c>
      <c r="N195" s="74" t="str">
        <f>IF(F195="","",MAX(0,F195-M195))</f>
        <v/>
      </c>
    </row>
    <row r="196" spans="1:14">
      <c r="A196" s="68"/>
      <c r="B196" s="73"/>
      <c r="C196" s="68"/>
      <c r="D196" s="68"/>
      <c r="E196" s="68"/>
      <c r="F196" s="71"/>
      <c r="G196" s="73"/>
      <c r="H196" s="68"/>
      <c r="I196" s="68"/>
      <c r="J196" s="74">
        <f>SUMIFS(TRANSAKSI!$H$4:$H$203,TRANSAKSI!$D$4:$D$203,A196,TRANSAKSI!$C$4:$C$203,"KELUAR")</f>
        <v>0</v>
      </c>
      <c r="K196" s="74" t="str">
        <f>IF(F196="","",F196-J196)</f>
        <v/>
      </c>
      <c r="L196" s="75">
        <f>IFERROR(K196/F196,0)</f>
        <v>0</v>
      </c>
      <c r="M196" s="74">
        <f>SUMIFS(INVOICE!$F$4:$F$203,INVOICE!$C$4:$C$203,A196)</f>
        <v>0</v>
      </c>
      <c r="N196" s="74" t="str">
        <f>IF(F196="","",MAX(0,F196-M196))</f>
        <v/>
      </c>
    </row>
    <row r="197" spans="1:14">
      <c r="A197" s="68"/>
      <c r="B197" s="73"/>
      <c r="C197" s="68"/>
      <c r="D197" s="68"/>
      <c r="E197" s="68"/>
      <c r="F197" s="71"/>
      <c r="G197" s="73"/>
      <c r="H197" s="68"/>
      <c r="I197" s="68"/>
      <c r="J197" s="74">
        <f>SUMIFS(TRANSAKSI!$H$4:$H$203,TRANSAKSI!$D$4:$D$203,A197,TRANSAKSI!$C$4:$C$203,"KELUAR")</f>
        <v>0</v>
      </c>
      <c r="K197" s="74" t="str">
        <f>IF(F197="","",F197-J197)</f>
        <v/>
      </c>
      <c r="L197" s="75">
        <f>IFERROR(K197/F197,0)</f>
        <v>0</v>
      </c>
      <c r="M197" s="74">
        <f>SUMIFS(INVOICE!$F$4:$F$203,INVOICE!$C$4:$C$203,A197)</f>
        <v>0</v>
      </c>
      <c r="N197" s="74" t="str">
        <f>IF(F197="","",MAX(0,F197-M197))</f>
        <v/>
      </c>
    </row>
    <row r="198" spans="1:14">
      <c r="A198" s="68"/>
      <c r="B198" s="73"/>
      <c r="C198" s="68"/>
      <c r="D198" s="68"/>
      <c r="E198" s="68"/>
      <c r="F198" s="71"/>
      <c r="G198" s="73"/>
      <c r="H198" s="68"/>
      <c r="I198" s="68"/>
      <c r="J198" s="74">
        <f>SUMIFS(TRANSAKSI!$H$4:$H$203,TRANSAKSI!$D$4:$D$203,A198,TRANSAKSI!$C$4:$C$203,"KELUAR")</f>
        <v>0</v>
      </c>
      <c r="K198" s="74" t="str">
        <f>IF(F198="","",F198-J198)</f>
        <v/>
      </c>
      <c r="L198" s="75">
        <f>IFERROR(K198/F198,0)</f>
        <v>0</v>
      </c>
      <c r="M198" s="74">
        <f>SUMIFS(INVOICE!$F$4:$F$203,INVOICE!$C$4:$C$203,A198)</f>
        <v>0</v>
      </c>
      <c r="N198" s="74" t="str">
        <f>IF(F198="","",MAX(0,F198-M198))</f>
        <v/>
      </c>
    </row>
    <row r="199" spans="1:14">
      <c r="A199" s="68"/>
      <c r="B199" s="73"/>
      <c r="C199" s="68"/>
      <c r="D199" s="68"/>
      <c r="E199" s="68"/>
      <c r="F199" s="71"/>
      <c r="G199" s="73"/>
      <c r="H199" s="68"/>
      <c r="I199" s="68"/>
      <c r="J199" s="74">
        <f>SUMIFS(TRANSAKSI!$H$4:$H$203,TRANSAKSI!$D$4:$D$203,A199,TRANSAKSI!$C$4:$C$203,"KELUAR")</f>
        <v>0</v>
      </c>
      <c r="K199" s="74" t="str">
        <f>IF(F199="","",F199-J199)</f>
        <v/>
      </c>
      <c r="L199" s="75">
        <f>IFERROR(K199/F199,0)</f>
        <v>0</v>
      </c>
      <c r="M199" s="74">
        <f>SUMIFS(INVOICE!$F$4:$F$203,INVOICE!$C$4:$C$203,A199)</f>
        <v>0</v>
      </c>
      <c r="N199" s="74" t="str">
        <f>IF(F199="","",MAX(0,F199-M199))</f>
        <v/>
      </c>
    </row>
    <row r="200" spans="1:14">
      <c r="A200" s="68"/>
      <c r="B200" s="73"/>
      <c r="C200" s="68"/>
      <c r="D200" s="68"/>
      <c r="E200" s="68"/>
      <c r="F200" s="71"/>
      <c r="G200" s="73"/>
      <c r="H200" s="68"/>
      <c r="I200" s="68"/>
      <c r="J200" s="74">
        <f>SUMIFS(TRANSAKSI!$H$4:$H$203,TRANSAKSI!$D$4:$D$203,A200,TRANSAKSI!$C$4:$C$203,"KELUAR")</f>
        <v>0</v>
      </c>
      <c r="K200" s="74" t="str">
        <f>IF(F200="","",F200-J200)</f>
        <v/>
      </c>
      <c r="L200" s="75">
        <f>IFERROR(K200/F200,0)</f>
        <v>0</v>
      </c>
      <c r="M200" s="74">
        <f>SUMIFS(INVOICE!$F$4:$F$203,INVOICE!$C$4:$C$203,A200)</f>
        <v>0</v>
      </c>
      <c r="N200" s="74" t="str">
        <f>IF(F200="","",MAX(0,F200-M200))</f>
        <v/>
      </c>
    </row>
    <row r="201" spans="1:14">
      <c r="A201" s="68"/>
      <c r="B201" s="73"/>
      <c r="C201" s="68"/>
      <c r="D201" s="68"/>
      <c r="E201" s="68"/>
      <c r="F201" s="71"/>
      <c r="G201" s="73"/>
      <c r="H201" s="68"/>
      <c r="I201" s="68"/>
      <c r="J201" s="74">
        <f>SUMIFS(TRANSAKSI!$H$4:$H$203,TRANSAKSI!$D$4:$D$203,A201,TRANSAKSI!$C$4:$C$203,"KELUAR")</f>
        <v>0</v>
      </c>
      <c r="K201" s="74" t="str">
        <f>IF(F201="","",F201-J201)</f>
        <v/>
      </c>
      <c r="L201" s="75">
        <f>IFERROR(K201/F201,0)</f>
        <v>0</v>
      </c>
      <c r="M201" s="74">
        <f>SUMIFS(INVOICE!$F$4:$F$203,INVOICE!$C$4:$C$203,A201)</f>
        <v>0</v>
      </c>
      <c r="N201" s="74" t="str">
        <f>IF(F201="","",MAX(0,F201-M201))</f>
        <v/>
      </c>
    </row>
    <row r="202" spans="1:14">
      <c r="A202" s="68"/>
      <c r="B202" s="73"/>
      <c r="C202" s="68"/>
      <c r="D202" s="68"/>
      <c r="E202" s="68"/>
      <c r="F202" s="71"/>
      <c r="G202" s="73"/>
      <c r="H202" s="68"/>
      <c r="I202" s="68"/>
      <c r="J202" s="74">
        <f>SUMIFS(TRANSAKSI!$H$4:$H$203,TRANSAKSI!$D$4:$D$203,A202,TRANSAKSI!$C$4:$C$203,"KELUAR")</f>
        <v>0</v>
      </c>
      <c r="K202" s="74" t="str">
        <f>IF(F202="","",F202-J202)</f>
        <v/>
      </c>
      <c r="L202" s="75">
        <f>IFERROR(K202/F202,0)</f>
        <v>0</v>
      </c>
      <c r="M202" s="74">
        <f>SUMIFS(INVOICE!$F$4:$F$203,INVOICE!$C$4:$C$203,A202)</f>
        <v>0</v>
      </c>
      <c r="N202" s="74" t="str">
        <f>IF(F202="","",MAX(0,F202-M202))</f>
        <v/>
      </c>
    </row>
    <row r="203" spans="1:14">
      <c r="A203" s="68"/>
      <c r="B203" s="73"/>
      <c r="C203" s="68"/>
      <c r="D203" s="68"/>
      <c r="E203" s="68"/>
      <c r="F203" s="71"/>
      <c r="G203" s="73"/>
      <c r="H203" s="68"/>
      <c r="I203" s="68"/>
      <c r="J203" s="74">
        <f>SUMIFS(TRANSAKSI!$H$4:$H$203,TRANSAKSI!$D$4:$D$203,A203,TRANSAKSI!$C$4:$C$203,"KELUAR")</f>
        <v>0</v>
      </c>
      <c r="K203" s="74" t="str">
        <f>IF(F203="","",F203-J203)</f>
        <v/>
      </c>
      <c r="L203" s="75">
        <f>IFERROR(K203/F203,0)</f>
        <v>0</v>
      </c>
      <c r="M203" s="74">
        <f>SUMIFS(INVOICE!$F$4:$F$203,INVOICE!$C$4:$C$203,A203)</f>
        <v>0</v>
      </c>
      <c r="N203" s="74" t="str">
        <f>IF(F203="","",MAX(0,F203-M203))</f>
        <v/>
      </c>
    </row>
  </sheetData>
  <mergeCells count="2">
    <mergeCell ref="A1:N1"/>
    <mergeCell ref="A2:N2"/>
  </mergeCells>
  <dataValidations count="1">
    <dataValidation type="list" sqref="H4:H203" xr:uid="{00000000-0002-0000-0200-000000000000}">
      <formula1>"Lead,Survey,Quotation,Negotiation,Deal/DP,Produksi,QC,Instalasi,Selesai,Batal"</formula1>
    </dataValidation>
  </dataValidations>
  <pageMargins left="0.7" right="0.7" top="0.75" bottom="0.75" header="0.3" footer="0.3"/>
</worksheet>
</file>

<file path=xl/worksheets/sheet4.xml><?xml version="1.0" encoding="utf-8"?>
<worksheet xmlns="http://schemas.openxmlformats.org/spreadsheetml/2006/main" xmlns:mc="http://schemas.openxmlformats.org/markup-compatibility/2006" xmlns:xr="http://schemas.microsoft.com/office/spreadsheetml/2014/revision" mc:Ignorable="x14ac xr xr2 xr3" xr:uid="{00000000-0001-0000-0300-000000000000}">
  <dimension ref="A1:N203"/>
  <sheetViews>
    <sheetView zoomScaleNormal="100" zoomScaleSheetLayoutView="100" workbookViewId="0"/>
  </sheetViews>
  <sheetFormatPr defaultRowHeight="15"/>
  <cols>
    <col min="1" max="2" width="16" customWidth="1"/>
    <col min="3" max="4" width="24" customWidth="1"/>
    <col min="5" max="14" width="16" customWidth="1"/>
  </cols>
  <sheetData>
    <row r="1" spans="1:14" ht="30" customHeight="1">
      <c r="A1" s="60" t="s">
        <v>103</v>
      </c>
      <c r="B1" s="61"/>
      <c r="C1" s="61"/>
      <c r="D1" s="61"/>
      <c r="E1" s="61"/>
      <c r="F1" s="61"/>
      <c r="G1" s="61"/>
      <c r="H1" s="61"/>
      <c r="I1" s="61"/>
      <c r="J1" s="61"/>
      <c r="K1" s="61"/>
      <c r="L1" s="61"/>
      <c r="M1" s="61"/>
      <c r="N1" s="61"/>
    </row>
    <row r="2" spans="1:14">
      <c r="A2" s="72" t="inlineStr">
        <is>
          <t>Mulai isi data asli Vandara Advertising pada baris di bawah header.</t>
        </is>
      </c>
      <c r="B2" s="72"/>
      <c r="C2" s="72"/>
      <c r="D2" s="72"/>
      <c r="E2" s="72"/>
      <c r="F2" s="72"/>
      <c r="G2" s="72"/>
      <c r="H2" s="72"/>
      <c r="I2" s="72"/>
      <c r="J2" s="72"/>
      <c r="K2" s="72"/>
      <c r="L2" s="72"/>
      <c r="M2" s="72"/>
      <c r="N2" s="72"/>
    </row>
    <row r="3" spans="1:14">
      <c r="A3" s="63" t="s">
        <v>104</v>
      </c>
      <c r="B3" s="63" t="s">
        <v>77</v>
      </c>
      <c r="C3" s="63" t="s">
        <v>79</v>
      </c>
      <c r="D3" s="63" t="s">
        <v>105</v>
      </c>
      <c r="E3" s="63" t="s">
        <v>106</v>
      </c>
      <c r="F3" s="63" t="s">
        <v>107</v>
      </c>
      <c r="G3" s="63" t="s">
        <v>108</v>
      </c>
      <c r="H3" s="63" t="s">
        <v>109</v>
      </c>
      <c r="I3" s="63" t="s">
        <v>110</v>
      </c>
      <c r="J3" s="63" t="s">
        <v>111</v>
      </c>
      <c r="K3" s="63" t="s">
        <v>112</v>
      </c>
      <c r="L3" s="63" t="s">
        <v>113</v>
      </c>
      <c r="M3" s="63" t="s">
        <v>114</v>
      </c>
      <c r="N3" s="63" t="s">
        <v>115</v>
      </c>
    </row>
    <row r="4" spans="1:14">
      <c r="A4" s="68"/>
      <c r="B4" s="68"/>
      <c r="C4" s="68"/>
      <c r="D4" s="68"/>
      <c r="E4" s="71"/>
      <c r="F4" s="71"/>
      <c r="G4" s="71"/>
      <c r="H4" s="71"/>
      <c r="I4" s="71"/>
      <c r="J4" s="71"/>
      <c r="K4" s="74">
        <f>SUM(E4:J4)</f>
        <v>0</v>
      </c>
      <c r="L4" s="75"/>
      <c r="M4" s="74">
        <f>IFERROR(K4/(1-L4),0)</f>
        <v>0</v>
      </c>
      <c r="N4" s="74">
        <f>M4-K4</f>
        <v>0</v>
      </c>
    </row>
    <row r="5" spans="1:14">
      <c r="A5" s="68"/>
      <c r="B5" s="68"/>
      <c r="C5" s="68"/>
      <c r="D5" s="68"/>
      <c r="E5" s="71"/>
      <c r="F5" s="71"/>
      <c r="G5" s="71"/>
      <c r="H5" s="71"/>
      <c r="I5" s="71"/>
      <c r="J5" s="71"/>
      <c r="K5" s="74">
        <f>SUM(E5:J5)</f>
        <v>0</v>
      </c>
      <c r="L5" s="75"/>
      <c r="M5" s="74">
        <f>IFERROR(K5/(1-L5),0)</f>
        <v>0</v>
      </c>
      <c r="N5" s="74">
        <f>M5-K5</f>
        <v>0</v>
      </c>
    </row>
    <row r="6" spans="1:14">
      <c r="A6" s="68"/>
      <c r="B6" s="68"/>
      <c r="C6" s="68"/>
      <c r="D6" s="68"/>
      <c r="E6" s="71"/>
      <c r="F6" s="71"/>
      <c r="G6" s="71"/>
      <c r="H6" s="71"/>
      <c r="I6" s="71"/>
      <c r="J6" s="71"/>
      <c r="K6" s="74">
        <f>SUM(E6:J6)</f>
        <v>0</v>
      </c>
      <c r="L6" s="75" t="str">
        <f>IF(A6="","",PENGATURAN!$B$8)</f>
        <v/>
      </c>
      <c r="M6" s="74">
        <f>IFERROR(K6/(1-L6),0)</f>
        <v>0</v>
      </c>
      <c r="N6" s="74">
        <f>M6-K6</f>
        <v>0</v>
      </c>
    </row>
    <row r="7" spans="1:14">
      <c r="A7" s="68"/>
      <c r="B7" s="68"/>
      <c r="C7" s="68"/>
      <c r="D7" s="68"/>
      <c r="E7" s="71"/>
      <c r="F7" s="71"/>
      <c r="G7" s="71"/>
      <c r="H7" s="71"/>
      <c r="I7" s="71"/>
      <c r="J7" s="71"/>
      <c r="K7" s="74">
        <f>SUM(E7:J7)</f>
        <v>0</v>
      </c>
      <c r="L7" s="75" t="str">
        <f>IF(A7="","",PENGATURAN!$B$8)</f>
        <v/>
      </c>
      <c r="M7" s="74">
        <f>IFERROR(K7/(1-L7),0)</f>
        <v>0</v>
      </c>
      <c r="N7" s="74">
        <f>M7-K7</f>
        <v>0</v>
      </c>
    </row>
    <row r="8" spans="1:14">
      <c r="A8" s="68"/>
      <c r="B8" s="68"/>
      <c r="C8" s="68"/>
      <c r="D8" s="68"/>
      <c r="E8" s="71"/>
      <c r="F8" s="71"/>
      <c r="G8" s="71"/>
      <c r="H8" s="71"/>
      <c r="I8" s="71"/>
      <c r="J8" s="71"/>
      <c r="K8" s="74">
        <f>SUM(E8:J8)</f>
        <v>0</v>
      </c>
      <c r="L8" s="75" t="str">
        <f>IF(A8="","",PENGATURAN!$B$8)</f>
        <v/>
      </c>
      <c r="M8" s="74">
        <f>IFERROR(K8/(1-L8),0)</f>
        <v>0</v>
      </c>
      <c r="N8" s="74">
        <f>M8-K8</f>
        <v>0</v>
      </c>
    </row>
    <row r="9" spans="1:14">
      <c r="A9" s="68"/>
      <c r="B9" s="68"/>
      <c r="C9" s="68"/>
      <c r="D9" s="68"/>
      <c r="E9" s="71"/>
      <c r="F9" s="71"/>
      <c r="G9" s="71"/>
      <c r="H9" s="71"/>
      <c r="I9" s="71"/>
      <c r="J9" s="71"/>
      <c r="K9" s="74">
        <f>SUM(E9:J9)</f>
        <v>0</v>
      </c>
      <c r="L9" s="75" t="str">
        <f>IF(A9="","",PENGATURAN!$B$8)</f>
        <v/>
      </c>
      <c r="M9" s="74">
        <f>IFERROR(K9/(1-L9),0)</f>
        <v>0</v>
      </c>
      <c r="N9" s="74">
        <f>M9-K9</f>
        <v>0</v>
      </c>
    </row>
    <row r="10" spans="1:14">
      <c r="A10" s="68"/>
      <c r="B10" s="68"/>
      <c r="C10" s="68"/>
      <c r="D10" s="68"/>
      <c r="E10" s="71"/>
      <c r="F10" s="71"/>
      <c r="G10" s="71"/>
      <c r="H10" s="71"/>
      <c r="I10" s="71"/>
      <c r="J10" s="71"/>
      <c r="K10" s="74">
        <f>SUM(E10:J10)</f>
        <v>0</v>
      </c>
      <c r="L10" s="75" t="str">
        <f>IF(A10="","",PENGATURAN!$B$8)</f>
        <v/>
      </c>
      <c r="M10" s="74">
        <f>IFERROR(K10/(1-L10),0)</f>
        <v>0</v>
      </c>
      <c r="N10" s="74">
        <f>M10-K10</f>
        <v>0</v>
      </c>
    </row>
    <row r="11" spans="1:14">
      <c r="A11" s="68"/>
      <c r="B11" s="68"/>
      <c r="C11" s="68"/>
      <c r="D11" s="68"/>
      <c r="E11" s="71"/>
      <c r="F11" s="71"/>
      <c r="G11" s="71"/>
      <c r="H11" s="71"/>
      <c r="I11" s="71"/>
      <c r="J11" s="71"/>
      <c r="K11" s="74">
        <f>SUM(E11:J11)</f>
        <v>0</v>
      </c>
      <c r="L11" s="75" t="str">
        <f>IF(A11="","",PENGATURAN!$B$8)</f>
        <v/>
      </c>
      <c r="M11" s="74">
        <f>IFERROR(K11/(1-L11),0)</f>
        <v>0</v>
      </c>
      <c r="N11" s="74">
        <f>M11-K11</f>
        <v>0</v>
      </c>
    </row>
    <row r="12" spans="1:14">
      <c r="A12" s="68"/>
      <c r="B12" s="68"/>
      <c r="C12" s="68"/>
      <c r="D12" s="68"/>
      <c r="E12" s="71"/>
      <c r="F12" s="71"/>
      <c r="G12" s="71"/>
      <c r="H12" s="71"/>
      <c r="I12" s="71"/>
      <c r="J12" s="71"/>
      <c r="K12" s="74">
        <f>SUM(E12:J12)</f>
        <v>0</v>
      </c>
      <c r="L12" s="75" t="str">
        <f>IF(A12="","",PENGATURAN!$B$8)</f>
        <v/>
      </c>
      <c r="M12" s="74">
        <f>IFERROR(K12/(1-L12),0)</f>
        <v>0</v>
      </c>
      <c r="N12" s="74">
        <f>M12-K12</f>
        <v>0</v>
      </c>
    </row>
    <row r="13" spans="1:14">
      <c r="A13" s="68"/>
      <c r="B13" s="68"/>
      <c r="C13" s="68"/>
      <c r="D13" s="68"/>
      <c r="E13" s="71"/>
      <c r="F13" s="71"/>
      <c r="G13" s="71"/>
      <c r="H13" s="71"/>
      <c r="I13" s="71"/>
      <c r="J13" s="71"/>
      <c r="K13" s="74">
        <f>SUM(E13:J13)</f>
        <v>0</v>
      </c>
      <c r="L13" s="75" t="str">
        <f>IF(A13="","",PENGATURAN!$B$8)</f>
        <v/>
      </c>
      <c r="M13" s="74">
        <f>IFERROR(K13/(1-L13),0)</f>
        <v>0</v>
      </c>
      <c r="N13" s="74">
        <f>M13-K13</f>
        <v>0</v>
      </c>
    </row>
    <row r="14" spans="1:14">
      <c r="A14" s="68"/>
      <c r="B14" s="68"/>
      <c r="C14" s="68"/>
      <c r="D14" s="68"/>
      <c r="E14" s="71"/>
      <c r="F14" s="71"/>
      <c r="G14" s="71"/>
      <c r="H14" s="71"/>
      <c r="I14" s="71"/>
      <c r="J14" s="71"/>
      <c r="K14" s="74">
        <f>SUM(E14:J14)</f>
        <v>0</v>
      </c>
      <c r="L14" s="75" t="str">
        <f>IF(A14="","",PENGATURAN!$B$8)</f>
        <v/>
      </c>
      <c r="M14" s="74">
        <f>IFERROR(K14/(1-L14),0)</f>
        <v>0</v>
      </c>
      <c r="N14" s="74">
        <f>M14-K14</f>
        <v>0</v>
      </c>
    </row>
    <row r="15" spans="1:14">
      <c r="A15" s="68"/>
      <c r="B15" s="68"/>
      <c r="C15" s="68"/>
      <c r="D15" s="68"/>
      <c r="E15" s="71"/>
      <c r="F15" s="71"/>
      <c r="G15" s="71"/>
      <c r="H15" s="71"/>
      <c r="I15" s="71"/>
      <c r="J15" s="71"/>
      <c r="K15" s="74">
        <f>SUM(E15:J15)</f>
        <v>0</v>
      </c>
      <c r="L15" s="75" t="str">
        <f>IF(A15="","",PENGATURAN!$B$8)</f>
        <v/>
      </c>
      <c r="M15" s="74">
        <f>IFERROR(K15/(1-L15),0)</f>
        <v>0</v>
      </c>
      <c r="N15" s="74">
        <f>M15-K15</f>
        <v>0</v>
      </c>
    </row>
    <row r="16" spans="1:14">
      <c r="A16" s="68"/>
      <c r="B16" s="68"/>
      <c r="C16" s="68"/>
      <c r="D16" s="68"/>
      <c r="E16" s="71"/>
      <c r="F16" s="71"/>
      <c r="G16" s="71"/>
      <c r="H16" s="71"/>
      <c r="I16" s="71"/>
      <c r="J16" s="71"/>
      <c r="K16" s="74">
        <f>SUM(E16:J16)</f>
        <v>0</v>
      </c>
      <c r="L16" s="75" t="str">
        <f>IF(A16="","",PENGATURAN!$B$8)</f>
        <v/>
      </c>
      <c r="M16" s="74">
        <f>IFERROR(K16/(1-L16),0)</f>
        <v>0</v>
      </c>
      <c r="N16" s="74">
        <f>M16-K16</f>
        <v>0</v>
      </c>
    </row>
    <row r="17" spans="1:14">
      <c r="A17" s="68"/>
      <c r="B17" s="68"/>
      <c r="C17" s="68"/>
      <c r="D17" s="68"/>
      <c r="E17" s="71"/>
      <c r="F17" s="71"/>
      <c r="G17" s="71"/>
      <c r="H17" s="71"/>
      <c r="I17" s="71"/>
      <c r="J17" s="71"/>
      <c r="K17" s="74">
        <f>SUM(E17:J17)</f>
        <v>0</v>
      </c>
      <c r="L17" s="75" t="str">
        <f>IF(A17="","",PENGATURAN!$B$8)</f>
        <v/>
      </c>
      <c r="M17" s="74">
        <f>IFERROR(K17/(1-L17),0)</f>
        <v>0</v>
      </c>
      <c r="N17" s="74">
        <f>M17-K17</f>
        <v>0</v>
      </c>
    </row>
    <row r="18" spans="1:14">
      <c r="A18" s="68"/>
      <c r="B18" s="68"/>
      <c r="C18" s="68"/>
      <c r="D18" s="68"/>
      <c r="E18" s="71"/>
      <c r="F18" s="71"/>
      <c r="G18" s="71"/>
      <c r="H18" s="71"/>
      <c r="I18" s="71"/>
      <c r="J18" s="71"/>
      <c r="K18" s="74">
        <f>SUM(E18:J18)</f>
        <v>0</v>
      </c>
      <c r="L18" s="75" t="str">
        <f>IF(A18="","",PENGATURAN!$B$8)</f>
        <v/>
      </c>
      <c r="M18" s="74">
        <f>IFERROR(K18/(1-L18),0)</f>
        <v>0</v>
      </c>
      <c r="N18" s="74">
        <f>M18-K18</f>
        <v>0</v>
      </c>
    </row>
    <row r="19" spans="1:14">
      <c r="A19" s="68"/>
      <c r="B19" s="68"/>
      <c r="C19" s="68"/>
      <c r="D19" s="68"/>
      <c r="E19" s="71"/>
      <c r="F19" s="71"/>
      <c r="G19" s="71"/>
      <c r="H19" s="71"/>
      <c r="I19" s="71"/>
      <c r="J19" s="71"/>
      <c r="K19" s="74">
        <f>SUM(E19:J19)</f>
        <v>0</v>
      </c>
      <c r="L19" s="75" t="str">
        <f>IF(A19="","",PENGATURAN!$B$8)</f>
        <v/>
      </c>
      <c r="M19" s="74">
        <f>IFERROR(K19/(1-L19),0)</f>
        <v>0</v>
      </c>
      <c r="N19" s="74">
        <f>M19-K19</f>
        <v>0</v>
      </c>
    </row>
    <row r="20" spans="1:14">
      <c r="A20" s="68"/>
      <c r="B20" s="68"/>
      <c r="C20" s="68"/>
      <c r="D20" s="68"/>
      <c r="E20" s="71"/>
      <c r="F20" s="71"/>
      <c r="G20" s="71"/>
      <c r="H20" s="71"/>
      <c r="I20" s="71"/>
      <c r="J20" s="71"/>
      <c r="K20" s="74">
        <f>SUM(E20:J20)</f>
        <v>0</v>
      </c>
      <c r="L20" s="75" t="str">
        <f>IF(A20="","",PENGATURAN!$B$8)</f>
        <v/>
      </c>
      <c r="M20" s="74">
        <f>IFERROR(K20/(1-L20),0)</f>
        <v>0</v>
      </c>
      <c r="N20" s="74">
        <f>M20-K20</f>
        <v>0</v>
      </c>
    </row>
    <row r="21" spans="1:14">
      <c r="A21" s="68"/>
      <c r="B21" s="68"/>
      <c r="C21" s="68"/>
      <c r="D21" s="68"/>
      <c r="E21" s="71"/>
      <c r="F21" s="71"/>
      <c r="G21" s="71"/>
      <c r="H21" s="71"/>
      <c r="I21" s="71"/>
      <c r="J21" s="71"/>
      <c r="K21" s="74">
        <f>SUM(E21:J21)</f>
        <v>0</v>
      </c>
      <c r="L21" s="75" t="str">
        <f>IF(A21="","",PENGATURAN!$B$8)</f>
        <v/>
      </c>
      <c r="M21" s="74">
        <f>IFERROR(K21/(1-L21),0)</f>
        <v>0</v>
      </c>
      <c r="N21" s="74">
        <f>M21-K21</f>
        <v>0</v>
      </c>
    </row>
    <row r="22" spans="1:14">
      <c r="A22" s="68"/>
      <c r="B22" s="68"/>
      <c r="C22" s="68"/>
      <c r="D22" s="68"/>
      <c r="E22" s="71"/>
      <c r="F22" s="71"/>
      <c r="G22" s="71"/>
      <c r="H22" s="71"/>
      <c r="I22" s="71"/>
      <c r="J22" s="71"/>
      <c r="K22" s="74">
        <f>SUM(E22:J22)</f>
        <v>0</v>
      </c>
      <c r="L22" s="75" t="str">
        <f>IF(A22="","",PENGATURAN!$B$8)</f>
        <v/>
      </c>
      <c r="M22" s="74">
        <f>IFERROR(K22/(1-L22),0)</f>
        <v>0</v>
      </c>
      <c r="N22" s="74">
        <f>M22-K22</f>
        <v>0</v>
      </c>
    </row>
    <row r="23" spans="1:14">
      <c r="A23" s="68"/>
      <c r="B23" s="68"/>
      <c r="C23" s="68"/>
      <c r="D23" s="68"/>
      <c r="E23" s="71"/>
      <c r="F23" s="71"/>
      <c r="G23" s="71"/>
      <c r="H23" s="71"/>
      <c r="I23" s="71"/>
      <c r="J23" s="71"/>
      <c r="K23" s="74">
        <f>SUM(E23:J23)</f>
        <v>0</v>
      </c>
      <c r="L23" s="75" t="str">
        <f>IF(A23="","",PENGATURAN!$B$8)</f>
        <v/>
      </c>
      <c r="M23" s="74">
        <f>IFERROR(K23/(1-L23),0)</f>
        <v>0</v>
      </c>
      <c r="N23" s="74">
        <f>M23-K23</f>
        <v>0</v>
      </c>
    </row>
    <row r="24" spans="1:14">
      <c r="A24" s="68"/>
      <c r="B24" s="68"/>
      <c r="C24" s="68"/>
      <c r="D24" s="68"/>
      <c r="E24" s="71"/>
      <c r="F24" s="71"/>
      <c r="G24" s="71"/>
      <c r="H24" s="71"/>
      <c r="I24" s="71"/>
      <c r="J24" s="71"/>
      <c r="K24" s="74">
        <f>SUM(E24:J24)</f>
        <v>0</v>
      </c>
      <c r="L24" s="75" t="str">
        <f>IF(A24="","",PENGATURAN!$B$8)</f>
        <v/>
      </c>
      <c r="M24" s="74">
        <f>IFERROR(K24/(1-L24),0)</f>
        <v>0</v>
      </c>
      <c r="N24" s="74">
        <f>M24-K24</f>
        <v>0</v>
      </c>
    </row>
    <row r="25" spans="1:14">
      <c r="A25" s="68"/>
      <c r="B25" s="68"/>
      <c r="C25" s="68"/>
      <c r="D25" s="68"/>
      <c r="E25" s="71"/>
      <c r="F25" s="71"/>
      <c r="G25" s="71"/>
      <c r="H25" s="71"/>
      <c r="I25" s="71"/>
      <c r="J25" s="71"/>
      <c r="K25" s="74">
        <f>SUM(E25:J25)</f>
        <v>0</v>
      </c>
      <c r="L25" s="75" t="str">
        <f>IF(A25="","",PENGATURAN!$B$8)</f>
        <v/>
      </c>
      <c r="M25" s="74">
        <f>IFERROR(K25/(1-L25),0)</f>
        <v>0</v>
      </c>
      <c r="N25" s="74">
        <f>M25-K25</f>
        <v>0</v>
      </c>
    </row>
    <row r="26" spans="1:14">
      <c r="A26" s="68"/>
      <c r="B26" s="68"/>
      <c r="C26" s="68"/>
      <c r="D26" s="68"/>
      <c r="E26" s="71"/>
      <c r="F26" s="71"/>
      <c r="G26" s="71"/>
      <c r="H26" s="71"/>
      <c r="I26" s="71"/>
      <c r="J26" s="71"/>
      <c r="K26" s="74">
        <f>SUM(E26:J26)</f>
        <v>0</v>
      </c>
      <c r="L26" s="75" t="str">
        <f>IF(A26="","",PENGATURAN!$B$8)</f>
        <v/>
      </c>
      <c r="M26" s="74">
        <f>IFERROR(K26/(1-L26),0)</f>
        <v>0</v>
      </c>
      <c r="N26" s="74">
        <f>M26-K26</f>
        <v>0</v>
      </c>
    </row>
    <row r="27" spans="1:14">
      <c r="A27" s="68"/>
      <c r="B27" s="68"/>
      <c r="C27" s="68"/>
      <c r="D27" s="68"/>
      <c r="E27" s="71"/>
      <c r="F27" s="71"/>
      <c r="G27" s="71"/>
      <c r="H27" s="71"/>
      <c r="I27" s="71"/>
      <c r="J27" s="71"/>
      <c r="K27" s="74">
        <f>SUM(E27:J27)</f>
        <v>0</v>
      </c>
      <c r="L27" s="75" t="str">
        <f>IF(A27="","",PENGATURAN!$B$8)</f>
        <v/>
      </c>
      <c r="M27" s="74">
        <f>IFERROR(K27/(1-L27),0)</f>
        <v>0</v>
      </c>
      <c r="N27" s="74">
        <f>M27-K27</f>
        <v>0</v>
      </c>
    </row>
    <row r="28" spans="1:14">
      <c r="A28" s="68"/>
      <c r="B28" s="68"/>
      <c r="C28" s="68"/>
      <c r="D28" s="68"/>
      <c r="E28" s="71"/>
      <c r="F28" s="71"/>
      <c r="G28" s="71"/>
      <c r="H28" s="71"/>
      <c r="I28" s="71"/>
      <c r="J28" s="71"/>
      <c r="K28" s="74">
        <f>SUM(E28:J28)</f>
        <v>0</v>
      </c>
      <c r="L28" s="75" t="str">
        <f>IF(A28="","",PENGATURAN!$B$8)</f>
        <v/>
      </c>
      <c r="M28" s="74">
        <f>IFERROR(K28/(1-L28),0)</f>
        <v>0</v>
      </c>
      <c r="N28" s="74">
        <f>M28-K28</f>
        <v>0</v>
      </c>
    </row>
    <row r="29" spans="1:14">
      <c r="A29" s="68"/>
      <c r="B29" s="68"/>
      <c r="C29" s="68"/>
      <c r="D29" s="68"/>
      <c r="E29" s="71"/>
      <c r="F29" s="71"/>
      <c r="G29" s="71"/>
      <c r="H29" s="71"/>
      <c r="I29" s="71"/>
      <c r="J29" s="71"/>
      <c r="K29" s="74">
        <f>SUM(E29:J29)</f>
        <v>0</v>
      </c>
      <c r="L29" s="75" t="str">
        <f>IF(A29="","",PENGATURAN!$B$8)</f>
        <v/>
      </c>
      <c r="M29" s="74">
        <f>IFERROR(K29/(1-L29),0)</f>
        <v>0</v>
      </c>
      <c r="N29" s="74">
        <f>M29-K29</f>
        <v>0</v>
      </c>
    </row>
    <row r="30" spans="1:14">
      <c r="A30" s="68"/>
      <c r="B30" s="68"/>
      <c r="C30" s="68"/>
      <c r="D30" s="68"/>
      <c r="E30" s="71"/>
      <c r="F30" s="71"/>
      <c r="G30" s="71"/>
      <c r="H30" s="71"/>
      <c r="I30" s="71"/>
      <c r="J30" s="71"/>
      <c r="K30" s="74">
        <f>SUM(E30:J30)</f>
        <v>0</v>
      </c>
      <c r="L30" s="75" t="str">
        <f>IF(A30="","",PENGATURAN!$B$8)</f>
        <v/>
      </c>
      <c r="M30" s="74">
        <f>IFERROR(K30/(1-L30),0)</f>
        <v>0</v>
      </c>
      <c r="N30" s="74">
        <f>M30-K30</f>
        <v>0</v>
      </c>
    </row>
    <row r="31" spans="1:14">
      <c r="A31" s="68"/>
      <c r="B31" s="68"/>
      <c r="C31" s="68"/>
      <c r="D31" s="68"/>
      <c r="E31" s="71"/>
      <c r="F31" s="71"/>
      <c r="G31" s="71"/>
      <c r="H31" s="71"/>
      <c r="I31" s="71"/>
      <c r="J31" s="71"/>
      <c r="K31" s="74">
        <f>SUM(E31:J31)</f>
        <v>0</v>
      </c>
      <c r="L31" s="75" t="str">
        <f>IF(A31="","",PENGATURAN!$B$8)</f>
        <v/>
      </c>
      <c r="M31" s="74">
        <f>IFERROR(K31/(1-L31),0)</f>
        <v>0</v>
      </c>
      <c r="N31" s="74">
        <f>M31-K31</f>
        <v>0</v>
      </c>
    </row>
    <row r="32" spans="1:14">
      <c r="A32" s="68"/>
      <c r="B32" s="68"/>
      <c r="C32" s="68"/>
      <c r="D32" s="68"/>
      <c r="E32" s="71"/>
      <c r="F32" s="71"/>
      <c r="G32" s="71"/>
      <c r="H32" s="71"/>
      <c r="I32" s="71"/>
      <c r="J32" s="71"/>
      <c r="K32" s="74">
        <f>SUM(E32:J32)</f>
        <v>0</v>
      </c>
      <c r="L32" s="75" t="str">
        <f>IF(A32="","",PENGATURAN!$B$8)</f>
        <v/>
      </c>
      <c r="M32" s="74">
        <f>IFERROR(K32/(1-L32),0)</f>
        <v>0</v>
      </c>
      <c r="N32" s="74">
        <f>M32-K32</f>
        <v>0</v>
      </c>
    </row>
    <row r="33" spans="1:14">
      <c r="A33" s="68"/>
      <c r="B33" s="68"/>
      <c r="C33" s="68"/>
      <c r="D33" s="68"/>
      <c r="E33" s="71"/>
      <c r="F33" s="71"/>
      <c r="G33" s="71"/>
      <c r="H33" s="71"/>
      <c r="I33" s="71"/>
      <c r="J33" s="71"/>
      <c r="K33" s="74">
        <f>SUM(E33:J33)</f>
        <v>0</v>
      </c>
      <c r="L33" s="75" t="str">
        <f>IF(A33="","",PENGATURAN!$B$8)</f>
        <v/>
      </c>
      <c r="M33" s="74">
        <f>IFERROR(K33/(1-L33),0)</f>
        <v>0</v>
      </c>
      <c r="N33" s="74">
        <f>M33-K33</f>
        <v>0</v>
      </c>
    </row>
    <row r="34" spans="1:14">
      <c r="A34" s="68"/>
      <c r="B34" s="68"/>
      <c r="C34" s="68"/>
      <c r="D34" s="68"/>
      <c r="E34" s="71"/>
      <c r="F34" s="71"/>
      <c r="G34" s="71"/>
      <c r="H34" s="71"/>
      <c r="I34" s="71"/>
      <c r="J34" s="71"/>
      <c r="K34" s="74">
        <f>SUM(E34:J34)</f>
        <v>0</v>
      </c>
      <c r="L34" s="75" t="str">
        <f>IF(A34="","",PENGATURAN!$B$8)</f>
        <v/>
      </c>
      <c r="M34" s="74">
        <f>IFERROR(K34/(1-L34),0)</f>
        <v>0</v>
      </c>
      <c r="N34" s="74">
        <f>M34-K34</f>
        <v>0</v>
      </c>
    </row>
    <row r="35" spans="1:14">
      <c r="A35" s="68"/>
      <c r="B35" s="68"/>
      <c r="C35" s="68"/>
      <c r="D35" s="68"/>
      <c r="E35" s="71"/>
      <c r="F35" s="71"/>
      <c r="G35" s="71"/>
      <c r="H35" s="71"/>
      <c r="I35" s="71"/>
      <c r="J35" s="71"/>
      <c r="K35" s="74">
        <f>SUM(E35:J35)</f>
        <v>0</v>
      </c>
      <c r="L35" s="75" t="str">
        <f>IF(A35="","",PENGATURAN!$B$8)</f>
        <v/>
      </c>
      <c r="M35" s="74">
        <f>IFERROR(K35/(1-L35),0)</f>
        <v>0</v>
      </c>
      <c r="N35" s="74">
        <f>M35-K35</f>
        <v>0</v>
      </c>
    </row>
    <row r="36" spans="1:14">
      <c r="A36" s="68"/>
      <c r="B36" s="68"/>
      <c r="C36" s="68"/>
      <c r="D36" s="68"/>
      <c r="E36" s="71"/>
      <c r="F36" s="71"/>
      <c r="G36" s="71"/>
      <c r="H36" s="71"/>
      <c r="I36" s="71"/>
      <c r="J36" s="71"/>
      <c r="K36" s="74">
        <f>SUM(E36:J36)</f>
        <v>0</v>
      </c>
      <c r="L36" s="75" t="str">
        <f>IF(A36="","",PENGATURAN!$B$8)</f>
        <v/>
      </c>
      <c r="M36" s="74">
        <f>IFERROR(K36/(1-L36),0)</f>
        <v>0</v>
      </c>
      <c r="N36" s="74">
        <f>M36-K36</f>
        <v>0</v>
      </c>
    </row>
    <row r="37" spans="1:14">
      <c r="A37" s="68"/>
      <c r="B37" s="68"/>
      <c r="C37" s="68"/>
      <c r="D37" s="68"/>
      <c r="E37" s="71"/>
      <c r="F37" s="71"/>
      <c r="G37" s="71"/>
      <c r="H37" s="71"/>
      <c r="I37" s="71"/>
      <c r="J37" s="71"/>
      <c r="K37" s="74">
        <f>SUM(E37:J37)</f>
        <v>0</v>
      </c>
      <c r="L37" s="75" t="str">
        <f>IF(A37="","",PENGATURAN!$B$8)</f>
        <v/>
      </c>
      <c r="M37" s="74">
        <f>IFERROR(K37/(1-L37),0)</f>
        <v>0</v>
      </c>
      <c r="N37" s="74">
        <f>M37-K37</f>
        <v>0</v>
      </c>
    </row>
    <row r="38" spans="1:14">
      <c r="A38" s="68"/>
      <c r="B38" s="68"/>
      <c r="C38" s="68"/>
      <c r="D38" s="68"/>
      <c r="E38" s="71"/>
      <c r="F38" s="71"/>
      <c r="G38" s="71"/>
      <c r="H38" s="71"/>
      <c r="I38" s="71"/>
      <c r="J38" s="71"/>
      <c r="K38" s="74">
        <f>SUM(E38:J38)</f>
        <v>0</v>
      </c>
      <c r="L38" s="75" t="str">
        <f>IF(A38="","",PENGATURAN!$B$8)</f>
        <v/>
      </c>
      <c r="M38" s="74">
        <f>IFERROR(K38/(1-L38),0)</f>
        <v>0</v>
      </c>
      <c r="N38" s="74">
        <f>M38-K38</f>
        <v>0</v>
      </c>
    </row>
    <row r="39" spans="1:14">
      <c r="A39" s="68"/>
      <c r="B39" s="68"/>
      <c r="C39" s="68"/>
      <c r="D39" s="68"/>
      <c r="E39" s="71"/>
      <c r="F39" s="71"/>
      <c r="G39" s="71"/>
      <c r="H39" s="71"/>
      <c r="I39" s="71"/>
      <c r="J39" s="71"/>
      <c r="K39" s="74">
        <f>SUM(E39:J39)</f>
        <v>0</v>
      </c>
      <c r="L39" s="75" t="str">
        <f>IF(A39="","",PENGATURAN!$B$8)</f>
        <v/>
      </c>
      <c r="M39" s="74">
        <f>IFERROR(K39/(1-L39),0)</f>
        <v>0</v>
      </c>
      <c r="N39" s="74">
        <f>M39-K39</f>
        <v>0</v>
      </c>
    </row>
    <row r="40" spans="1:14">
      <c r="A40" s="68"/>
      <c r="B40" s="68"/>
      <c r="C40" s="68"/>
      <c r="D40" s="68"/>
      <c r="E40" s="71"/>
      <c r="F40" s="71"/>
      <c r="G40" s="71"/>
      <c r="H40" s="71"/>
      <c r="I40" s="71"/>
      <c r="J40" s="71"/>
      <c r="K40" s="74">
        <f>SUM(E40:J40)</f>
        <v>0</v>
      </c>
      <c r="L40" s="75" t="str">
        <f>IF(A40="","",PENGATURAN!$B$8)</f>
        <v/>
      </c>
      <c r="M40" s="74">
        <f>IFERROR(K40/(1-L40),0)</f>
        <v>0</v>
      </c>
      <c r="N40" s="74">
        <f>M40-K40</f>
        <v>0</v>
      </c>
    </row>
    <row r="41" spans="1:14">
      <c r="A41" s="68"/>
      <c r="B41" s="68"/>
      <c r="C41" s="68"/>
      <c r="D41" s="68"/>
      <c r="E41" s="71"/>
      <c r="F41" s="71"/>
      <c r="G41" s="71"/>
      <c r="H41" s="71"/>
      <c r="I41" s="71"/>
      <c r="J41" s="71"/>
      <c r="K41" s="74">
        <f>SUM(E41:J41)</f>
        <v>0</v>
      </c>
      <c r="L41" s="75" t="str">
        <f>IF(A41="","",PENGATURAN!$B$8)</f>
        <v/>
      </c>
      <c r="M41" s="74">
        <f>IFERROR(K41/(1-L41),0)</f>
        <v>0</v>
      </c>
      <c r="N41" s="74">
        <f>M41-K41</f>
        <v>0</v>
      </c>
    </row>
    <row r="42" spans="1:14">
      <c r="A42" s="68"/>
      <c r="B42" s="68"/>
      <c r="C42" s="68"/>
      <c r="D42" s="68"/>
      <c r="E42" s="71"/>
      <c r="F42" s="71"/>
      <c r="G42" s="71"/>
      <c r="H42" s="71"/>
      <c r="I42" s="71"/>
      <c r="J42" s="71"/>
      <c r="K42" s="74">
        <f>SUM(E42:J42)</f>
        <v>0</v>
      </c>
      <c r="L42" s="75" t="str">
        <f>IF(A42="","",PENGATURAN!$B$8)</f>
        <v/>
      </c>
      <c r="M42" s="74">
        <f>IFERROR(K42/(1-L42),0)</f>
        <v>0</v>
      </c>
      <c r="N42" s="74">
        <f>M42-K42</f>
        <v>0</v>
      </c>
    </row>
    <row r="43" spans="1:14">
      <c r="A43" s="68"/>
      <c r="B43" s="68"/>
      <c r="C43" s="68"/>
      <c r="D43" s="68"/>
      <c r="E43" s="71"/>
      <c r="F43" s="71"/>
      <c r="G43" s="71"/>
      <c r="H43" s="71"/>
      <c r="I43" s="71"/>
      <c r="J43" s="71"/>
      <c r="K43" s="74">
        <f>SUM(E43:J43)</f>
        <v>0</v>
      </c>
      <c r="L43" s="75" t="str">
        <f>IF(A43="","",PENGATURAN!$B$8)</f>
        <v/>
      </c>
      <c r="M43" s="74">
        <f>IFERROR(K43/(1-L43),0)</f>
        <v>0</v>
      </c>
      <c r="N43" s="74">
        <f>M43-K43</f>
        <v>0</v>
      </c>
    </row>
    <row r="44" spans="1:14">
      <c r="A44" s="68"/>
      <c r="B44" s="68"/>
      <c r="C44" s="68"/>
      <c r="D44" s="68"/>
      <c r="E44" s="71"/>
      <c r="F44" s="71"/>
      <c r="G44" s="71"/>
      <c r="H44" s="71"/>
      <c r="I44" s="71"/>
      <c r="J44" s="71"/>
      <c r="K44" s="74">
        <f>SUM(E44:J44)</f>
        <v>0</v>
      </c>
      <c r="L44" s="75" t="str">
        <f>IF(A44="","",PENGATURAN!$B$8)</f>
        <v/>
      </c>
      <c r="M44" s="74">
        <f>IFERROR(K44/(1-L44),0)</f>
        <v>0</v>
      </c>
      <c r="N44" s="74">
        <f>M44-K44</f>
        <v>0</v>
      </c>
    </row>
    <row r="45" spans="1:14">
      <c r="A45" s="68"/>
      <c r="B45" s="68"/>
      <c r="C45" s="68"/>
      <c r="D45" s="68"/>
      <c r="E45" s="71"/>
      <c r="F45" s="71"/>
      <c r="G45" s="71"/>
      <c r="H45" s="71"/>
      <c r="I45" s="71"/>
      <c r="J45" s="71"/>
      <c r="K45" s="74">
        <f>SUM(E45:J45)</f>
        <v>0</v>
      </c>
      <c r="L45" s="75" t="str">
        <f>IF(A45="","",PENGATURAN!$B$8)</f>
        <v/>
      </c>
      <c r="M45" s="74">
        <f>IFERROR(K45/(1-L45),0)</f>
        <v>0</v>
      </c>
      <c r="N45" s="74">
        <f>M45-K45</f>
        <v>0</v>
      </c>
    </row>
    <row r="46" spans="1:14">
      <c r="A46" s="68"/>
      <c r="B46" s="68"/>
      <c r="C46" s="68"/>
      <c r="D46" s="68"/>
      <c r="E46" s="71"/>
      <c r="F46" s="71"/>
      <c r="G46" s="71"/>
      <c r="H46" s="71"/>
      <c r="I46" s="71"/>
      <c r="J46" s="71"/>
      <c r="K46" s="74">
        <f>SUM(E46:J46)</f>
        <v>0</v>
      </c>
      <c r="L46" s="75" t="str">
        <f>IF(A46="","",PENGATURAN!$B$8)</f>
        <v/>
      </c>
      <c r="M46" s="74">
        <f>IFERROR(K46/(1-L46),0)</f>
        <v>0</v>
      </c>
      <c r="N46" s="74">
        <f>M46-K46</f>
        <v>0</v>
      </c>
    </row>
    <row r="47" spans="1:14">
      <c r="A47" s="68"/>
      <c r="B47" s="68"/>
      <c r="C47" s="68"/>
      <c r="D47" s="68"/>
      <c r="E47" s="71"/>
      <c r="F47" s="71"/>
      <c r="G47" s="71"/>
      <c r="H47" s="71"/>
      <c r="I47" s="71"/>
      <c r="J47" s="71"/>
      <c r="K47" s="74">
        <f>SUM(E47:J47)</f>
        <v>0</v>
      </c>
      <c r="L47" s="75" t="str">
        <f>IF(A47="","",PENGATURAN!$B$8)</f>
        <v/>
      </c>
      <c r="M47" s="74">
        <f>IFERROR(K47/(1-L47),0)</f>
        <v>0</v>
      </c>
      <c r="N47" s="74">
        <f>M47-K47</f>
        <v>0</v>
      </c>
    </row>
    <row r="48" spans="1:14">
      <c r="A48" s="68"/>
      <c r="B48" s="68"/>
      <c r="C48" s="68"/>
      <c r="D48" s="68"/>
      <c r="E48" s="71"/>
      <c r="F48" s="71"/>
      <c r="G48" s="71"/>
      <c r="H48" s="71"/>
      <c r="I48" s="71"/>
      <c r="J48" s="71"/>
      <c r="K48" s="74">
        <f>SUM(E48:J48)</f>
        <v>0</v>
      </c>
      <c r="L48" s="75" t="str">
        <f>IF(A48="","",PENGATURAN!$B$8)</f>
        <v/>
      </c>
      <c r="M48" s="74">
        <f>IFERROR(K48/(1-L48),0)</f>
        <v>0</v>
      </c>
      <c r="N48" s="74">
        <f>M48-K48</f>
        <v>0</v>
      </c>
    </row>
    <row r="49" spans="1:14">
      <c r="A49" s="68"/>
      <c r="B49" s="68"/>
      <c r="C49" s="68"/>
      <c r="D49" s="68"/>
      <c r="E49" s="71"/>
      <c r="F49" s="71"/>
      <c r="G49" s="71"/>
      <c r="H49" s="71"/>
      <c r="I49" s="71"/>
      <c r="J49" s="71"/>
      <c r="K49" s="74">
        <f>SUM(E49:J49)</f>
        <v>0</v>
      </c>
      <c r="L49" s="75" t="str">
        <f>IF(A49="","",PENGATURAN!$B$8)</f>
        <v/>
      </c>
      <c r="M49" s="74">
        <f>IFERROR(K49/(1-L49),0)</f>
        <v>0</v>
      </c>
      <c r="N49" s="74">
        <f>M49-K49</f>
        <v>0</v>
      </c>
    </row>
    <row r="50" spans="1:14">
      <c r="A50" s="68"/>
      <c r="B50" s="68"/>
      <c r="C50" s="68"/>
      <c r="D50" s="68"/>
      <c r="E50" s="71"/>
      <c r="F50" s="71"/>
      <c r="G50" s="71"/>
      <c r="H50" s="71"/>
      <c r="I50" s="71"/>
      <c r="J50" s="71"/>
      <c r="K50" s="74">
        <f>SUM(E50:J50)</f>
        <v>0</v>
      </c>
      <c r="L50" s="75" t="str">
        <f>IF(A50="","",PENGATURAN!$B$8)</f>
        <v/>
      </c>
      <c r="M50" s="74">
        <f>IFERROR(K50/(1-L50),0)</f>
        <v>0</v>
      </c>
      <c r="N50" s="74">
        <f>M50-K50</f>
        <v>0</v>
      </c>
    </row>
    <row r="51" spans="1:14">
      <c r="A51" s="68"/>
      <c r="B51" s="68"/>
      <c r="C51" s="68"/>
      <c r="D51" s="68"/>
      <c r="E51" s="71"/>
      <c r="F51" s="71"/>
      <c r="G51" s="71"/>
      <c r="H51" s="71"/>
      <c r="I51" s="71"/>
      <c r="J51" s="71"/>
      <c r="K51" s="74">
        <f>SUM(E51:J51)</f>
        <v>0</v>
      </c>
      <c r="L51" s="75" t="str">
        <f>IF(A51="","",PENGATURAN!$B$8)</f>
        <v/>
      </c>
      <c r="M51" s="74">
        <f>IFERROR(K51/(1-L51),0)</f>
        <v>0</v>
      </c>
      <c r="N51" s="74">
        <f>M51-K51</f>
        <v>0</v>
      </c>
    </row>
    <row r="52" spans="1:14">
      <c r="A52" s="68"/>
      <c r="B52" s="68"/>
      <c r="C52" s="68"/>
      <c r="D52" s="68"/>
      <c r="E52" s="71"/>
      <c r="F52" s="71"/>
      <c r="G52" s="71"/>
      <c r="H52" s="71"/>
      <c r="I52" s="71"/>
      <c r="J52" s="71"/>
      <c r="K52" s="74">
        <f>SUM(E52:J52)</f>
        <v>0</v>
      </c>
      <c r="L52" s="75" t="str">
        <f>IF(A52="","",PENGATURAN!$B$8)</f>
        <v/>
      </c>
      <c r="M52" s="74">
        <f>IFERROR(K52/(1-L52),0)</f>
        <v>0</v>
      </c>
      <c r="N52" s="74">
        <f>M52-K52</f>
        <v>0</v>
      </c>
    </row>
    <row r="53" spans="1:14">
      <c r="A53" s="68"/>
      <c r="B53" s="68"/>
      <c r="C53" s="68"/>
      <c r="D53" s="68"/>
      <c r="E53" s="71"/>
      <c r="F53" s="71"/>
      <c r="G53" s="71"/>
      <c r="H53" s="71"/>
      <c r="I53" s="71"/>
      <c r="J53" s="71"/>
      <c r="K53" s="74">
        <f>SUM(E53:J53)</f>
        <v>0</v>
      </c>
      <c r="L53" s="75" t="str">
        <f>IF(A53="","",PENGATURAN!$B$8)</f>
        <v/>
      </c>
      <c r="M53" s="74">
        <f>IFERROR(K53/(1-L53),0)</f>
        <v>0</v>
      </c>
      <c r="N53" s="74">
        <f>M53-K53</f>
        <v>0</v>
      </c>
    </row>
    <row r="54" spans="1:14">
      <c r="A54" s="68"/>
      <c r="B54" s="68"/>
      <c r="C54" s="68"/>
      <c r="D54" s="68"/>
      <c r="E54" s="71"/>
      <c r="F54" s="71"/>
      <c r="G54" s="71"/>
      <c r="H54" s="71"/>
      <c r="I54" s="71"/>
      <c r="J54" s="71"/>
      <c r="K54" s="74">
        <f>SUM(E54:J54)</f>
        <v>0</v>
      </c>
      <c r="L54" s="75" t="str">
        <f>IF(A54="","",PENGATURAN!$B$8)</f>
        <v/>
      </c>
      <c r="M54" s="74">
        <f>IFERROR(K54/(1-L54),0)</f>
        <v>0</v>
      </c>
      <c r="N54" s="74">
        <f>M54-K54</f>
        <v>0</v>
      </c>
    </row>
    <row r="55" spans="1:14">
      <c r="A55" s="68"/>
      <c r="B55" s="68"/>
      <c r="C55" s="68"/>
      <c r="D55" s="68"/>
      <c r="E55" s="71"/>
      <c r="F55" s="71"/>
      <c r="G55" s="71"/>
      <c r="H55" s="71"/>
      <c r="I55" s="71"/>
      <c r="J55" s="71"/>
      <c r="K55" s="74">
        <f>SUM(E55:J55)</f>
        <v>0</v>
      </c>
      <c r="L55" s="75" t="str">
        <f>IF(A55="","",PENGATURAN!$B$8)</f>
        <v/>
      </c>
      <c r="M55" s="74">
        <f>IFERROR(K55/(1-L55),0)</f>
        <v>0</v>
      </c>
      <c r="N55" s="74">
        <f>M55-K55</f>
        <v>0</v>
      </c>
    </row>
    <row r="56" spans="1:14">
      <c r="A56" s="68"/>
      <c r="B56" s="68"/>
      <c r="C56" s="68"/>
      <c r="D56" s="68"/>
      <c r="E56" s="71"/>
      <c r="F56" s="71"/>
      <c r="G56" s="71"/>
      <c r="H56" s="71"/>
      <c r="I56" s="71"/>
      <c r="J56" s="71"/>
      <c r="K56" s="74">
        <f>SUM(E56:J56)</f>
        <v>0</v>
      </c>
      <c r="L56" s="75" t="str">
        <f>IF(A56="","",PENGATURAN!$B$8)</f>
        <v/>
      </c>
      <c r="M56" s="74">
        <f>IFERROR(K56/(1-L56),0)</f>
        <v>0</v>
      </c>
      <c r="N56" s="74">
        <f>M56-K56</f>
        <v>0</v>
      </c>
    </row>
    <row r="57" spans="1:14">
      <c r="A57" s="68"/>
      <c r="B57" s="68"/>
      <c r="C57" s="68"/>
      <c r="D57" s="68"/>
      <c r="E57" s="71"/>
      <c r="F57" s="71"/>
      <c r="G57" s="71"/>
      <c r="H57" s="71"/>
      <c r="I57" s="71"/>
      <c r="J57" s="71"/>
      <c r="K57" s="74">
        <f>SUM(E57:J57)</f>
        <v>0</v>
      </c>
      <c r="L57" s="75" t="str">
        <f>IF(A57="","",PENGATURAN!$B$8)</f>
        <v/>
      </c>
      <c r="M57" s="74">
        <f>IFERROR(K57/(1-L57),0)</f>
        <v>0</v>
      </c>
      <c r="N57" s="74">
        <f>M57-K57</f>
        <v>0</v>
      </c>
    </row>
    <row r="58" spans="1:14">
      <c r="A58" s="68"/>
      <c r="B58" s="68"/>
      <c r="C58" s="68"/>
      <c r="D58" s="68"/>
      <c r="E58" s="71"/>
      <c r="F58" s="71"/>
      <c r="G58" s="71"/>
      <c r="H58" s="71"/>
      <c r="I58" s="71"/>
      <c r="J58" s="71"/>
      <c r="K58" s="74">
        <f>SUM(E58:J58)</f>
        <v>0</v>
      </c>
      <c r="L58" s="75" t="str">
        <f>IF(A58="","",PENGATURAN!$B$8)</f>
        <v/>
      </c>
      <c r="M58" s="74">
        <f>IFERROR(K58/(1-L58),0)</f>
        <v>0</v>
      </c>
      <c r="N58" s="74">
        <f>M58-K58</f>
        <v>0</v>
      </c>
    </row>
    <row r="59" spans="1:14">
      <c r="A59" s="68"/>
      <c r="B59" s="68"/>
      <c r="C59" s="68"/>
      <c r="D59" s="68"/>
      <c r="E59" s="71"/>
      <c r="F59" s="71"/>
      <c r="G59" s="71"/>
      <c r="H59" s="71"/>
      <c r="I59" s="71"/>
      <c r="J59" s="71"/>
      <c r="K59" s="74">
        <f>SUM(E59:J59)</f>
        <v>0</v>
      </c>
      <c r="L59" s="75" t="str">
        <f>IF(A59="","",PENGATURAN!$B$8)</f>
        <v/>
      </c>
      <c r="M59" s="74">
        <f>IFERROR(K59/(1-L59),0)</f>
        <v>0</v>
      </c>
      <c r="N59" s="74">
        <f>M59-K59</f>
        <v>0</v>
      </c>
    </row>
    <row r="60" spans="1:14">
      <c r="A60" s="68"/>
      <c r="B60" s="68"/>
      <c r="C60" s="68"/>
      <c r="D60" s="68"/>
      <c r="E60" s="71"/>
      <c r="F60" s="71"/>
      <c r="G60" s="71"/>
      <c r="H60" s="71"/>
      <c r="I60" s="71"/>
      <c r="J60" s="71"/>
      <c r="K60" s="74">
        <f>SUM(E60:J60)</f>
        <v>0</v>
      </c>
      <c r="L60" s="75" t="str">
        <f>IF(A60="","",PENGATURAN!$B$8)</f>
        <v/>
      </c>
      <c r="M60" s="74">
        <f>IFERROR(K60/(1-L60),0)</f>
        <v>0</v>
      </c>
      <c r="N60" s="74">
        <f>M60-K60</f>
        <v>0</v>
      </c>
    </row>
    <row r="61" spans="1:14">
      <c r="A61" s="68"/>
      <c r="B61" s="68"/>
      <c r="C61" s="68"/>
      <c r="D61" s="68"/>
      <c r="E61" s="71"/>
      <c r="F61" s="71"/>
      <c r="G61" s="71"/>
      <c r="H61" s="71"/>
      <c r="I61" s="71"/>
      <c r="J61" s="71"/>
      <c r="K61" s="74">
        <f>SUM(E61:J61)</f>
        <v>0</v>
      </c>
      <c r="L61" s="75" t="str">
        <f>IF(A61="","",PENGATURAN!$B$8)</f>
        <v/>
      </c>
      <c r="M61" s="74">
        <f>IFERROR(K61/(1-L61),0)</f>
        <v>0</v>
      </c>
      <c r="N61" s="74">
        <f>M61-K61</f>
        <v>0</v>
      </c>
    </row>
    <row r="62" spans="1:14">
      <c r="A62" s="68"/>
      <c r="B62" s="68"/>
      <c r="C62" s="68"/>
      <c r="D62" s="68"/>
      <c r="E62" s="71"/>
      <c r="F62" s="71"/>
      <c r="G62" s="71"/>
      <c r="H62" s="71"/>
      <c r="I62" s="71"/>
      <c r="J62" s="71"/>
      <c r="K62" s="74">
        <f>SUM(E62:J62)</f>
        <v>0</v>
      </c>
      <c r="L62" s="75" t="str">
        <f>IF(A62="","",PENGATURAN!$B$8)</f>
        <v/>
      </c>
      <c r="M62" s="74">
        <f>IFERROR(K62/(1-L62),0)</f>
        <v>0</v>
      </c>
      <c r="N62" s="74">
        <f>M62-K62</f>
        <v>0</v>
      </c>
    </row>
    <row r="63" spans="1:14">
      <c r="A63" s="68"/>
      <c r="B63" s="68"/>
      <c r="C63" s="68"/>
      <c r="D63" s="68"/>
      <c r="E63" s="71"/>
      <c r="F63" s="71"/>
      <c r="G63" s="71"/>
      <c r="H63" s="71"/>
      <c r="I63" s="71"/>
      <c r="J63" s="71"/>
      <c r="K63" s="74">
        <f>SUM(E63:J63)</f>
        <v>0</v>
      </c>
      <c r="L63" s="75" t="str">
        <f>IF(A63="","",PENGATURAN!$B$8)</f>
        <v/>
      </c>
      <c r="M63" s="74">
        <f>IFERROR(K63/(1-L63),0)</f>
        <v>0</v>
      </c>
      <c r="N63" s="74">
        <f>M63-K63</f>
        <v>0</v>
      </c>
    </row>
    <row r="64" spans="1:14">
      <c r="A64" s="68"/>
      <c r="B64" s="68"/>
      <c r="C64" s="68"/>
      <c r="D64" s="68"/>
      <c r="E64" s="71"/>
      <c r="F64" s="71"/>
      <c r="G64" s="71"/>
      <c r="H64" s="71"/>
      <c r="I64" s="71"/>
      <c r="J64" s="71"/>
      <c r="K64" s="74">
        <f>SUM(E64:J64)</f>
        <v>0</v>
      </c>
      <c r="L64" s="75" t="str">
        <f>IF(A64="","",PENGATURAN!$B$8)</f>
        <v/>
      </c>
      <c r="M64" s="74">
        <f>IFERROR(K64/(1-L64),0)</f>
        <v>0</v>
      </c>
      <c r="N64" s="74">
        <f>M64-K64</f>
        <v>0</v>
      </c>
    </row>
    <row r="65" spans="1:14">
      <c r="A65" s="68"/>
      <c r="B65" s="68"/>
      <c r="C65" s="68"/>
      <c r="D65" s="68"/>
      <c r="E65" s="71"/>
      <c r="F65" s="71"/>
      <c r="G65" s="71"/>
      <c r="H65" s="71"/>
      <c r="I65" s="71"/>
      <c r="J65" s="71"/>
      <c r="K65" s="74">
        <f>SUM(E65:J65)</f>
        <v>0</v>
      </c>
      <c r="L65" s="75" t="str">
        <f>IF(A65="","",PENGATURAN!$B$8)</f>
        <v/>
      </c>
      <c r="M65" s="74">
        <f>IFERROR(K65/(1-L65),0)</f>
        <v>0</v>
      </c>
      <c r="N65" s="74">
        <f>M65-K65</f>
        <v>0</v>
      </c>
    </row>
    <row r="66" spans="1:14">
      <c r="A66" s="68"/>
      <c r="B66" s="68"/>
      <c r="C66" s="68"/>
      <c r="D66" s="68"/>
      <c r="E66" s="71"/>
      <c r="F66" s="71"/>
      <c r="G66" s="71"/>
      <c r="H66" s="71"/>
      <c r="I66" s="71"/>
      <c r="J66" s="71"/>
      <c r="K66" s="74">
        <f>SUM(E66:J66)</f>
        <v>0</v>
      </c>
      <c r="L66" s="75" t="str">
        <f>IF(A66="","",PENGATURAN!$B$8)</f>
        <v/>
      </c>
      <c r="M66" s="74">
        <f>IFERROR(K66/(1-L66),0)</f>
        <v>0</v>
      </c>
      <c r="N66" s="74">
        <f>M66-K66</f>
        <v>0</v>
      </c>
    </row>
    <row r="67" spans="1:14">
      <c r="A67" s="68"/>
      <c r="B67" s="68"/>
      <c r="C67" s="68"/>
      <c r="D67" s="68"/>
      <c r="E67" s="71"/>
      <c r="F67" s="71"/>
      <c r="G67" s="71"/>
      <c r="H67" s="71"/>
      <c r="I67" s="71"/>
      <c r="J67" s="71"/>
      <c r="K67" s="74">
        <f>SUM(E67:J67)</f>
        <v>0</v>
      </c>
      <c r="L67" s="75" t="str">
        <f>IF(A67="","",PENGATURAN!$B$8)</f>
        <v/>
      </c>
      <c r="M67" s="74">
        <f>IFERROR(K67/(1-L67),0)</f>
        <v>0</v>
      </c>
      <c r="N67" s="74">
        <f>M67-K67</f>
        <v>0</v>
      </c>
    </row>
    <row r="68" spans="1:14">
      <c r="A68" s="68"/>
      <c r="B68" s="68"/>
      <c r="C68" s="68"/>
      <c r="D68" s="68"/>
      <c r="E68" s="71"/>
      <c r="F68" s="71"/>
      <c r="G68" s="71"/>
      <c r="H68" s="71"/>
      <c r="I68" s="71"/>
      <c r="J68" s="71"/>
      <c r="K68" s="74">
        <f>SUM(E68:J68)</f>
        <v>0</v>
      </c>
      <c r="L68" s="75" t="str">
        <f>IF(A68="","",PENGATURAN!$B$8)</f>
        <v/>
      </c>
      <c r="M68" s="74">
        <f>IFERROR(K68/(1-L68),0)</f>
        <v>0</v>
      </c>
      <c r="N68" s="74">
        <f>M68-K68</f>
        <v>0</v>
      </c>
    </row>
    <row r="69" spans="1:14">
      <c r="A69" s="68"/>
      <c r="B69" s="68"/>
      <c r="C69" s="68"/>
      <c r="D69" s="68"/>
      <c r="E69" s="71"/>
      <c r="F69" s="71"/>
      <c r="G69" s="71"/>
      <c r="H69" s="71"/>
      <c r="I69" s="71"/>
      <c r="J69" s="71"/>
      <c r="K69" s="74">
        <f>SUM(E69:J69)</f>
        <v>0</v>
      </c>
      <c r="L69" s="75" t="str">
        <f>IF(A69="","",PENGATURAN!$B$8)</f>
        <v/>
      </c>
      <c r="M69" s="74">
        <f>IFERROR(K69/(1-L69),0)</f>
        <v>0</v>
      </c>
      <c r="N69" s="74">
        <f>M69-K69</f>
        <v>0</v>
      </c>
    </row>
    <row r="70" spans="1:14">
      <c r="A70" s="68"/>
      <c r="B70" s="68"/>
      <c r="C70" s="68"/>
      <c r="D70" s="68"/>
      <c r="E70" s="71"/>
      <c r="F70" s="71"/>
      <c r="G70" s="71"/>
      <c r="H70" s="71"/>
      <c r="I70" s="71"/>
      <c r="J70" s="71"/>
      <c r="K70" s="74">
        <f>SUM(E70:J70)</f>
        <v>0</v>
      </c>
      <c r="L70" s="75" t="str">
        <f>IF(A70="","",PENGATURAN!$B$8)</f>
        <v/>
      </c>
      <c r="M70" s="74">
        <f>IFERROR(K70/(1-L70),0)</f>
        <v>0</v>
      </c>
      <c r="N70" s="74">
        <f>M70-K70</f>
        <v>0</v>
      </c>
    </row>
    <row r="71" spans="1:14">
      <c r="A71" s="68"/>
      <c r="B71" s="68"/>
      <c r="C71" s="68"/>
      <c r="D71" s="68"/>
      <c r="E71" s="71"/>
      <c r="F71" s="71"/>
      <c r="G71" s="71"/>
      <c r="H71" s="71"/>
      <c r="I71" s="71"/>
      <c r="J71" s="71"/>
      <c r="K71" s="74">
        <f>SUM(E71:J71)</f>
        <v>0</v>
      </c>
      <c r="L71" s="75" t="str">
        <f>IF(A71="","",PENGATURAN!$B$8)</f>
        <v/>
      </c>
      <c r="M71" s="74">
        <f>IFERROR(K71/(1-L71),0)</f>
        <v>0</v>
      </c>
      <c r="N71" s="74">
        <f>M71-K71</f>
        <v>0</v>
      </c>
    </row>
    <row r="72" spans="1:14">
      <c r="A72" s="68"/>
      <c r="B72" s="68"/>
      <c r="C72" s="68"/>
      <c r="D72" s="68"/>
      <c r="E72" s="71"/>
      <c r="F72" s="71"/>
      <c r="G72" s="71"/>
      <c r="H72" s="71"/>
      <c r="I72" s="71"/>
      <c r="J72" s="71"/>
      <c r="K72" s="74">
        <f>SUM(E72:J72)</f>
        <v>0</v>
      </c>
      <c r="L72" s="75" t="str">
        <f>IF(A72="","",PENGATURAN!$B$8)</f>
        <v/>
      </c>
      <c r="M72" s="74">
        <f>IFERROR(K72/(1-L72),0)</f>
        <v>0</v>
      </c>
      <c r="N72" s="74">
        <f>M72-K72</f>
        <v>0</v>
      </c>
    </row>
    <row r="73" spans="1:14">
      <c r="A73" s="68"/>
      <c r="B73" s="68"/>
      <c r="C73" s="68"/>
      <c r="D73" s="68"/>
      <c r="E73" s="71"/>
      <c r="F73" s="71"/>
      <c r="G73" s="71"/>
      <c r="H73" s="71"/>
      <c r="I73" s="71"/>
      <c r="J73" s="71"/>
      <c r="K73" s="74">
        <f>SUM(E73:J73)</f>
        <v>0</v>
      </c>
      <c r="L73" s="75" t="str">
        <f>IF(A73="","",PENGATURAN!$B$8)</f>
        <v/>
      </c>
      <c r="M73" s="74">
        <f>IFERROR(K73/(1-L73),0)</f>
        <v>0</v>
      </c>
      <c r="N73" s="74">
        <f>M73-K73</f>
        <v>0</v>
      </c>
    </row>
    <row r="74" spans="1:14">
      <c r="A74" s="68"/>
      <c r="B74" s="68"/>
      <c r="C74" s="68"/>
      <c r="D74" s="68"/>
      <c r="E74" s="71"/>
      <c r="F74" s="71"/>
      <c r="G74" s="71"/>
      <c r="H74" s="71"/>
      <c r="I74" s="71"/>
      <c r="J74" s="71"/>
      <c r="K74" s="74">
        <f>SUM(E74:J74)</f>
        <v>0</v>
      </c>
      <c r="L74" s="75" t="str">
        <f>IF(A74="","",PENGATURAN!$B$8)</f>
        <v/>
      </c>
      <c r="M74" s="74">
        <f>IFERROR(K74/(1-L74),0)</f>
        <v>0</v>
      </c>
      <c r="N74" s="74">
        <f>M74-K74</f>
        <v>0</v>
      </c>
    </row>
    <row r="75" spans="1:14">
      <c r="A75" s="68"/>
      <c r="B75" s="68"/>
      <c r="C75" s="68"/>
      <c r="D75" s="68"/>
      <c r="E75" s="71"/>
      <c r="F75" s="71"/>
      <c r="G75" s="71"/>
      <c r="H75" s="71"/>
      <c r="I75" s="71"/>
      <c r="J75" s="71"/>
      <c r="K75" s="74">
        <f>SUM(E75:J75)</f>
        <v>0</v>
      </c>
      <c r="L75" s="75" t="str">
        <f>IF(A75="","",PENGATURAN!$B$8)</f>
        <v/>
      </c>
      <c r="M75" s="74">
        <f>IFERROR(K75/(1-L75),0)</f>
        <v>0</v>
      </c>
      <c r="N75" s="74">
        <f>M75-K75</f>
        <v>0</v>
      </c>
    </row>
    <row r="76" spans="1:14">
      <c r="A76" s="68"/>
      <c r="B76" s="68"/>
      <c r="C76" s="68"/>
      <c r="D76" s="68"/>
      <c r="E76" s="71"/>
      <c r="F76" s="71"/>
      <c r="G76" s="71"/>
      <c r="H76" s="71"/>
      <c r="I76" s="71"/>
      <c r="J76" s="71"/>
      <c r="K76" s="74">
        <f>SUM(E76:J76)</f>
        <v>0</v>
      </c>
      <c r="L76" s="75" t="str">
        <f>IF(A76="","",PENGATURAN!$B$8)</f>
        <v/>
      </c>
      <c r="M76" s="74">
        <f>IFERROR(K76/(1-L76),0)</f>
        <v>0</v>
      </c>
      <c r="N76" s="74">
        <f>M76-K76</f>
        <v>0</v>
      </c>
    </row>
    <row r="77" spans="1:14">
      <c r="A77" s="68"/>
      <c r="B77" s="68"/>
      <c r="C77" s="68"/>
      <c r="D77" s="68"/>
      <c r="E77" s="71"/>
      <c r="F77" s="71"/>
      <c r="G77" s="71"/>
      <c r="H77" s="71"/>
      <c r="I77" s="71"/>
      <c r="J77" s="71"/>
      <c r="K77" s="74">
        <f>SUM(E77:J77)</f>
        <v>0</v>
      </c>
      <c r="L77" s="75" t="str">
        <f>IF(A77="","",PENGATURAN!$B$8)</f>
        <v/>
      </c>
      <c r="M77" s="74">
        <f>IFERROR(K77/(1-L77),0)</f>
        <v>0</v>
      </c>
      <c r="N77" s="74">
        <f>M77-K77</f>
        <v>0</v>
      </c>
    </row>
    <row r="78" spans="1:14">
      <c r="A78" s="68"/>
      <c r="B78" s="68"/>
      <c r="C78" s="68"/>
      <c r="D78" s="68"/>
      <c r="E78" s="71"/>
      <c r="F78" s="71"/>
      <c r="G78" s="71"/>
      <c r="H78" s="71"/>
      <c r="I78" s="71"/>
      <c r="J78" s="71"/>
      <c r="K78" s="74">
        <f>SUM(E78:J78)</f>
        <v>0</v>
      </c>
      <c r="L78" s="75" t="str">
        <f>IF(A78="","",PENGATURAN!$B$8)</f>
        <v/>
      </c>
      <c r="M78" s="74">
        <f>IFERROR(K78/(1-L78),0)</f>
        <v>0</v>
      </c>
      <c r="N78" s="74">
        <f>M78-K78</f>
        <v>0</v>
      </c>
    </row>
    <row r="79" spans="1:14">
      <c r="A79" s="68"/>
      <c r="B79" s="68"/>
      <c r="C79" s="68"/>
      <c r="D79" s="68"/>
      <c r="E79" s="71"/>
      <c r="F79" s="71"/>
      <c r="G79" s="71"/>
      <c r="H79" s="71"/>
      <c r="I79" s="71"/>
      <c r="J79" s="71"/>
      <c r="K79" s="74">
        <f>SUM(E79:J79)</f>
        <v>0</v>
      </c>
      <c r="L79" s="75" t="str">
        <f>IF(A79="","",PENGATURAN!$B$8)</f>
        <v/>
      </c>
      <c r="M79" s="74">
        <f>IFERROR(K79/(1-L79),0)</f>
        <v>0</v>
      </c>
      <c r="N79" s="74">
        <f>M79-K79</f>
        <v>0</v>
      </c>
    </row>
    <row r="80" spans="1:14">
      <c r="A80" s="68"/>
      <c r="B80" s="68"/>
      <c r="C80" s="68"/>
      <c r="D80" s="68"/>
      <c r="E80" s="71"/>
      <c r="F80" s="71"/>
      <c r="G80" s="71"/>
      <c r="H80" s="71"/>
      <c r="I80" s="71"/>
      <c r="J80" s="71"/>
      <c r="K80" s="74">
        <f>SUM(E80:J80)</f>
        <v>0</v>
      </c>
      <c r="L80" s="75" t="str">
        <f>IF(A80="","",PENGATURAN!$B$8)</f>
        <v/>
      </c>
      <c r="M80" s="74">
        <f>IFERROR(K80/(1-L80),0)</f>
        <v>0</v>
      </c>
      <c r="N80" s="74">
        <f>M80-K80</f>
        <v>0</v>
      </c>
    </row>
    <row r="81" spans="1:14">
      <c r="A81" s="68"/>
      <c r="B81" s="68"/>
      <c r="C81" s="68"/>
      <c r="D81" s="68"/>
      <c r="E81" s="71"/>
      <c r="F81" s="71"/>
      <c r="G81" s="71"/>
      <c r="H81" s="71"/>
      <c r="I81" s="71"/>
      <c r="J81" s="71"/>
      <c r="K81" s="74">
        <f>SUM(E81:J81)</f>
        <v>0</v>
      </c>
      <c r="L81" s="75" t="str">
        <f>IF(A81="","",PENGATURAN!$B$8)</f>
        <v/>
      </c>
      <c r="M81" s="74">
        <f>IFERROR(K81/(1-L81),0)</f>
        <v>0</v>
      </c>
      <c r="N81" s="74">
        <f>M81-K81</f>
        <v>0</v>
      </c>
    </row>
    <row r="82" spans="1:14">
      <c r="A82" s="68"/>
      <c r="B82" s="68"/>
      <c r="C82" s="68"/>
      <c r="D82" s="68"/>
      <c r="E82" s="71"/>
      <c r="F82" s="71"/>
      <c r="G82" s="71"/>
      <c r="H82" s="71"/>
      <c r="I82" s="71"/>
      <c r="J82" s="71"/>
      <c r="K82" s="74">
        <f>SUM(E82:J82)</f>
        <v>0</v>
      </c>
      <c r="L82" s="75" t="str">
        <f>IF(A82="","",PENGATURAN!$B$8)</f>
        <v/>
      </c>
      <c r="M82" s="74">
        <f>IFERROR(K82/(1-L82),0)</f>
        <v>0</v>
      </c>
      <c r="N82" s="74">
        <f>M82-K82</f>
        <v>0</v>
      </c>
    </row>
    <row r="83" spans="1:14">
      <c r="A83" s="68"/>
      <c r="B83" s="68"/>
      <c r="C83" s="68"/>
      <c r="D83" s="68"/>
      <c r="E83" s="71"/>
      <c r="F83" s="71"/>
      <c r="G83" s="71"/>
      <c r="H83" s="71"/>
      <c r="I83" s="71"/>
      <c r="J83" s="71"/>
      <c r="K83" s="74">
        <f>SUM(E83:J83)</f>
        <v>0</v>
      </c>
      <c r="L83" s="75" t="str">
        <f>IF(A83="","",PENGATURAN!$B$8)</f>
        <v/>
      </c>
      <c r="M83" s="74">
        <f>IFERROR(K83/(1-L83),0)</f>
        <v>0</v>
      </c>
      <c r="N83" s="74">
        <f>M83-K83</f>
        <v>0</v>
      </c>
    </row>
    <row r="84" spans="1:14">
      <c r="A84" s="68"/>
      <c r="B84" s="68"/>
      <c r="C84" s="68"/>
      <c r="D84" s="68"/>
      <c r="E84" s="71"/>
      <c r="F84" s="71"/>
      <c r="G84" s="71"/>
      <c r="H84" s="71"/>
      <c r="I84" s="71"/>
      <c r="J84" s="71"/>
      <c r="K84" s="74">
        <f>SUM(E84:J84)</f>
        <v>0</v>
      </c>
      <c r="L84" s="75" t="str">
        <f>IF(A84="","",PENGATURAN!$B$8)</f>
        <v/>
      </c>
      <c r="M84" s="74">
        <f>IFERROR(K84/(1-L84),0)</f>
        <v>0</v>
      </c>
      <c r="N84" s="74">
        <f>M84-K84</f>
        <v>0</v>
      </c>
    </row>
    <row r="85" spans="1:14">
      <c r="A85" s="68"/>
      <c r="B85" s="68"/>
      <c r="C85" s="68"/>
      <c r="D85" s="68"/>
      <c r="E85" s="71"/>
      <c r="F85" s="71"/>
      <c r="G85" s="71"/>
      <c r="H85" s="71"/>
      <c r="I85" s="71"/>
      <c r="J85" s="71"/>
      <c r="K85" s="74">
        <f>SUM(E85:J85)</f>
        <v>0</v>
      </c>
      <c r="L85" s="75" t="str">
        <f>IF(A85="","",PENGATURAN!$B$8)</f>
        <v/>
      </c>
      <c r="M85" s="74">
        <f>IFERROR(K85/(1-L85),0)</f>
        <v>0</v>
      </c>
      <c r="N85" s="74">
        <f>M85-K85</f>
        <v>0</v>
      </c>
    </row>
    <row r="86" spans="1:14">
      <c r="A86" s="68"/>
      <c r="B86" s="68"/>
      <c r="C86" s="68"/>
      <c r="D86" s="68"/>
      <c r="E86" s="71"/>
      <c r="F86" s="71"/>
      <c r="G86" s="71"/>
      <c r="H86" s="71"/>
      <c r="I86" s="71"/>
      <c r="J86" s="71"/>
      <c r="K86" s="74">
        <f>SUM(E86:J86)</f>
        <v>0</v>
      </c>
      <c r="L86" s="75" t="str">
        <f>IF(A86="","",PENGATURAN!$B$8)</f>
        <v/>
      </c>
      <c r="M86" s="74">
        <f>IFERROR(K86/(1-L86),0)</f>
        <v>0</v>
      </c>
      <c r="N86" s="74">
        <f>M86-K86</f>
        <v>0</v>
      </c>
    </row>
    <row r="87" spans="1:14">
      <c r="A87" s="68"/>
      <c r="B87" s="68"/>
      <c r="C87" s="68"/>
      <c r="D87" s="68"/>
      <c r="E87" s="71"/>
      <c r="F87" s="71"/>
      <c r="G87" s="71"/>
      <c r="H87" s="71"/>
      <c r="I87" s="71"/>
      <c r="J87" s="71"/>
      <c r="K87" s="74">
        <f>SUM(E87:J87)</f>
        <v>0</v>
      </c>
      <c r="L87" s="75" t="str">
        <f>IF(A87="","",PENGATURAN!$B$8)</f>
        <v/>
      </c>
      <c r="M87" s="74">
        <f>IFERROR(K87/(1-L87),0)</f>
        <v>0</v>
      </c>
      <c r="N87" s="74">
        <f>M87-K87</f>
        <v>0</v>
      </c>
    </row>
    <row r="88" spans="1:14">
      <c r="A88" s="68"/>
      <c r="B88" s="68"/>
      <c r="C88" s="68"/>
      <c r="D88" s="68"/>
      <c r="E88" s="71"/>
      <c r="F88" s="71"/>
      <c r="G88" s="71"/>
      <c r="H88" s="71"/>
      <c r="I88" s="71"/>
      <c r="J88" s="71"/>
      <c r="K88" s="74">
        <f>SUM(E88:J88)</f>
        <v>0</v>
      </c>
      <c r="L88" s="75" t="str">
        <f>IF(A88="","",PENGATURAN!$B$8)</f>
        <v/>
      </c>
      <c r="M88" s="74">
        <f>IFERROR(K88/(1-L88),0)</f>
        <v>0</v>
      </c>
      <c r="N88" s="74">
        <f>M88-K88</f>
        <v>0</v>
      </c>
    </row>
    <row r="89" spans="1:14">
      <c r="A89" s="68"/>
      <c r="B89" s="68"/>
      <c r="C89" s="68"/>
      <c r="D89" s="68"/>
      <c r="E89" s="71"/>
      <c r="F89" s="71"/>
      <c r="G89" s="71"/>
      <c r="H89" s="71"/>
      <c r="I89" s="71"/>
      <c r="J89" s="71"/>
      <c r="K89" s="74">
        <f>SUM(E89:J89)</f>
        <v>0</v>
      </c>
      <c r="L89" s="75" t="str">
        <f>IF(A89="","",PENGATURAN!$B$8)</f>
        <v/>
      </c>
      <c r="M89" s="74">
        <f>IFERROR(K89/(1-L89),0)</f>
        <v>0</v>
      </c>
      <c r="N89" s="74">
        <f>M89-K89</f>
        <v>0</v>
      </c>
    </row>
    <row r="90" spans="1:14">
      <c r="A90" s="68"/>
      <c r="B90" s="68"/>
      <c r="C90" s="68"/>
      <c r="D90" s="68"/>
      <c r="E90" s="71"/>
      <c r="F90" s="71"/>
      <c r="G90" s="71"/>
      <c r="H90" s="71"/>
      <c r="I90" s="71"/>
      <c r="J90" s="71"/>
      <c r="K90" s="74">
        <f>SUM(E90:J90)</f>
        <v>0</v>
      </c>
      <c r="L90" s="75" t="str">
        <f>IF(A90="","",PENGATURAN!$B$8)</f>
        <v/>
      </c>
      <c r="M90" s="74">
        <f>IFERROR(K90/(1-L90),0)</f>
        <v>0</v>
      </c>
      <c r="N90" s="74">
        <f>M90-K90</f>
        <v>0</v>
      </c>
    </row>
    <row r="91" spans="1:14">
      <c r="A91" s="68"/>
      <c r="B91" s="68"/>
      <c r="C91" s="68"/>
      <c r="D91" s="68"/>
      <c r="E91" s="71"/>
      <c r="F91" s="71"/>
      <c r="G91" s="71"/>
      <c r="H91" s="71"/>
      <c r="I91" s="71"/>
      <c r="J91" s="71"/>
      <c r="K91" s="74">
        <f>SUM(E91:J91)</f>
        <v>0</v>
      </c>
      <c r="L91" s="75" t="str">
        <f>IF(A91="","",PENGATURAN!$B$8)</f>
        <v/>
      </c>
      <c r="M91" s="74">
        <f>IFERROR(K91/(1-L91),0)</f>
        <v>0</v>
      </c>
      <c r="N91" s="74">
        <f>M91-K91</f>
        <v>0</v>
      </c>
    </row>
    <row r="92" spans="1:14">
      <c r="A92" s="68"/>
      <c r="B92" s="68"/>
      <c r="C92" s="68"/>
      <c r="D92" s="68"/>
      <c r="E92" s="71"/>
      <c r="F92" s="71"/>
      <c r="G92" s="71"/>
      <c r="H92" s="71"/>
      <c r="I92" s="71"/>
      <c r="J92" s="71"/>
      <c r="K92" s="74">
        <f>SUM(E92:J92)</f>
        <v>0</v>
      </c>
      <c r="L92" s="75" t="str">
        <f>IF(A92="","",PENGATURAN!$B$8)</f>
        <v/>
      </c>
      <c r="M92" s="74">
        <f>IFERROR(K92/(1-L92),0)</f>
        <v>0</v>
      </c>
      <c r="N92" s="74">
        <f>M92-K92</f>
        <v>0</v>
      </c>
    </row>
    <row r="93" spans="1:14">
      <c r="A93" s="68"/>
      <c r="B93" s="68"/>
      <c r="C93" s="68"/>
      <c r="D93" s="68"/>
      <c r="E93" s="71"/>
      <c r="F93" s="71"/>
      <c r="G93" s="71"/>
      <c r="H93" s="71"/>
      <c r="I93" s="71"/>
      <c r="J93" s="71"/>
      <c r="K93" s="74">
        <f>SUM(E93:J93)</f>
        <v>0</v>
      </c>
      <c r="L93" s="75" t="str">
        <f>IF(A93="","",PENGATURAN!$B$8)</f>
        <v/>
      </c>
      <c r="M93" s="74">
        <f>IFERROR(K93/(1-L93),0)</f>
        <v>0</v>
      </c>
      <c r="N93" s="74">
        <f>M93-K93</f>
        <v>0</v>
      </c>
    </row>
    <row r="94" spans="1:14">
      <c r="A94" s="68"/>
      <c r="B94" s="68"/>
      <c r="C94" s="68"/>
      <c r="D94" s="68"/>
      <c r="E94" s="71"/>
      <c r="F94" s="71"/>
      <c r="G94" s="71"/>
      <c r="H94" s="71"/>
      <c r="I94" s="71"/>
      <c r="J94" s="71"/>
      <c r="K94" s="74">
        <f>SUM(E94:J94)</f>
        <v>0</v>
      </c>
      <c r="L94" s="75" t="str">
        <f>IF(A94="","",PENGATURAN!$B$8)</f>
        <v/>
      </c>
      <c r="M94" s="74">
        <f>IFERROR(K94/(1-L94),0)</f>
        <v>0</v>
      </c>
      <c r="N94" s="74">
        <f>M94-K94</f>
        <v>0</v>
      </c>
    </row>
    <row r="95" spans="1:14">
      <c r="A95" s="68"/>
      <c r="B95" s="68"/>
      <c r="C95" s="68"/>
      <c r="D95" s="68"/>
      <c r="E95" s="71"/>
      <c r="F95" s="71"/>
      <c r="G95" s="71"/>
      <c r="H95" s="71"/>
      <c r="I95" s="71"/>
      <c r="J95" s="71"/>
      <c r="K95" s="74">
        <f>SUM(E95:J95)</f>
        <v>0</v>
      </c>
      <c r="L95" s="75" t="str">
        <f>IF(A95="","",PENGATURAN!$B$8)</f>
        <v/>
      </c>
      <c r="M95" s="74">
        <f>IFERROR(K95/(1-L95),0)</f>
        <v>0</v>
      </c>
      <c r="N95" s="74">
        <f>M95-K95</f>
        <v>0</v>
      </c>
    </row>
    <row r="96" spans="1:14">
      <c r="A96" s="68"/>
      <c r="B96" s="68"/>
      <c r="C96" s="68"/>
      <c r="D96" s="68"/>
      <c r="E96" s="71"/>
      <c r="F96" s="71"/>
      <c r="G96" s="71"/>
      <c r="H96" s="71"/>
      <c r="I96" s="71"/>
      <c r="J96" s="71"/>
      <c r="K96" s="74">
        <f>SUM(E96:J96)</f>
        <v>0</v>
      </c>
      <c r="L96" s="75" t="str">
        <f>IF(A96="","",PENGATURAN!$B$8)</f>
        <v/>
      </c>
      <c r="M96" s="74">
        <f>IFERROR(K96/(1-L96),0)</f>
        <v>0</v>
      </c>
      <c r="N96" s="74">
        <f>M96-K96</f>
        <v>0</v>
      </c>
    </row>
    <row r="97" spans="1:14">
      <c r="A97" s="68"/>
      <c r="B97" s="68"/>
      <c r="C97" s="68"/>
      <c r="D97" s="68"/>
      <c r="E97" s="71"/>
      <c r="F97" s="71"/>
      <c r="G97" s="71"/>
      <c r="H97" s="71"/>
      <c r="I97" s="71"/>
      <c r="J97" s="71"/>
      <c r="K97" s="74">
        <f>SUM(E97:J97)</f>
        <v>0</v>
      </c>
      <c r="L97" s="75" t="str">
        <f>IF(A97="","",PENGATURAN!$B$8)</f>
        <v/>
      </c>
      <c r="M97" s="74">
        <f>IFERROR(K97/(1-L97),0)</f>
        <v>0</v>
      </c>
      <c r="N97" s="74">
        <f>M97-K97</f>
        <v>0</v>
      </c>
    </row>
    <row r="98" spans="1:14">
      <c r="A98" s="68"/>
      <c r="B98" s="68"/>
      <c r="C98" s="68"/>
      <c r="D98" s="68"/>
      <c r="E98" s="71"/>
      <c r="F98" s="71"/>
      <c r="G98" s="71"/>
      <c r="H98" s="71"/>
      <c r="I98" s="71"/>
      <c r="J98" s="71"/>
      <c r="K98" s="74">
        <f>SUM(E98:J98)</f>
        <v>0</v>
      </c>
      <c r="L98" s="75" t="str">
        <f>IF(A98="","",PENGATURAN!$B$8)</f>
        <v/>
      </c>
      <c r="M98" s="74">
        <f>IFERROR(K98/(1-L98),0)</f>
        <v>0</v>
      </c>
      <c r="N98" s="74">
        <f>M98-K98</f>
        <v>0</v>
      </c>
    </row>
    <row r="99" spans="1:14">
      <c r="A99" s="68"/>
      <c r="B99" s="68"/>
      <c r="C99" s="68"/>
      <c r="D99" s="68"/>
      <c r="E99" s="71"/>
      <c r="F99" s="71"/>
      <c r="G99" s="71"/>
      <c r="H99" s="71"/>
      <c r="I99" s="71"/>
      <c r="J99" s="71"/>
      <c r="K99" s="74">
        <f>SUM(E99:J99)</f>
        <v>0</v>
      </c>
      <c r="L99" s="75" t="str">
        <f>IF(A99="","",PENGATURAN!$B$8)</f>
        <v/>
      </c>
      <c r="M99" s="74">
        <f>IFERROR(K99/(1-L99),0)</f>
        <v>0</v>
      </c>
      <c r="N99" s="74">
        <f>M99-K99</f>
        <v>0</v>
      </c>
    </row>
    <row r="100" spans="1:14">
      <c r="A100" s="68"/>
      <c r="B100" s="68"/>
      <c r="C100" s="68"/>
      <c r="D100" s="68"/>
      <c r="E100" s="71"/>
      <c r="F100" s="71"/>
      <c r="G100" s="71"/>
      <c r="H100" s="71"/>
      <c r="I100" s="71"/>
      <c r="J100" s="71"/>
      <c r="K100" s="74">
        <f>SUM(E100:J100)</f>
        <v>0</v>
      </c>
      <c r="L100" s="75" t="str">
        <f>IF(A100="","",PENGATURAN!$B$8)</f>
        <v/>
      </c>
      <c r="M100" s="74">
        <f>IFERROR(K100/(1-L100),0)</f>
        <v>0</v>
      </c>
      <c r="N100" s="74">
        <f>M100-K100</f>
        <v>0</v>
      </c>
    </row>
    <row r="101" spans="1:14">
      <c r="A101" s="68"/>
      <c r="B101" s="68"/>
      <c r="C101" s="68"/>
      <c r="D101" s="68"/>
      <c r="E101" s="71"/>
      <c r="F101" s="71"/>
      <c r="G101" s="71"/>
      <c r="H101" s="71"/>
      <c r="I101" s="71"/>
      <c r="J101" s="71"/>
      <c r="K101" s="74">
        <f>SUM(E101:J101)</f>
        <v>0</v>
      </c>
      <c r="L101" s="75" t="str">
        <f>IF(A101="","",PENGATURAN!$B$8)</f>
        <v/>
      </c>
      <c r="M101" s="74">
        <f>IFERROR(K101/(1-L101),0)</f>
        <v>0</v>
      </c>
      <c r="N101" s="74">
        <f>M101-K101</f>
        <v>0</v>
      </c>
    </row>
    <row r="102" spans="1:14">
      <c r="A102" s="68"/>
      <c r="B102" s="68"/>
      <c r="C102" s="68"/>
      <c r="D102" s="68"/>
      <c r="E102" s="71"/>
      <c r="F102" s="71"/>
      <c r="G102" s="71"/>
      <c r="H102" s="71"/>
      <c r="I102" s="71"/>
      <c r="J102" s="71"/>
      <c r="K102" s="74">
        <f>SUM(E102:J102)</f>
        <v>0</v>
      </c>
      <c r="L102" s="75" t="str">
        <f>IF(A102="","",PENGATURAN!$B$8)</f>
        <v/>
      </c>
      <c r="M102" s="74">
        <f>IFERROR(K102/(1-L102),0)</f>
        <v>0</v>
      </c>
      <c r="N102" s="74">
        <f>M102-K102</f>
        <v>0</v>
      </c>
    </row>
    <row r="103" spans="1:14">
      <c r="A103" s="68"/>
      <c r="B103" s="68"/>
      <c r="C103" s="68"/>
      <c r="D103" s="68"/>
      <c r="E103" s="71"/>
      <c r="F103" s="71"/>
      <c r="G103" s="71"/>
      <c r="H103" s="71"/>
      <c r="I103" s="71"/>
      <c r="J103" s="71"/>
      <c r="K103" s="74">
        <f>SUM(E103:J103)</f>
        <v>0</v>
      </c>
      <c r="L103" s="75" t="str">
        <f>IF(A103="","",PENGATURAN!$B$8)</f>
        <v/>
      </c>
      <c r="M103" s="74">
        <f>IFERROR(K103/(1-L103),0)</f>
        <v>0</v>
      </c>
      <c r="N103" s="74">
        <f>M103-K103</f>
        <v>0</v>
      </c>
    </row>
    <row r="104" spans="1:14">
      <c r="A104" s="68"/>
      <c r="B104" s="68"/>
      <c r="C104" s="68"/>
      <c r="D104" s="68"/>
      <c r="E104" s="71"/>
      <c r="F104" s="71"/>
      <c r="G104" s="71"/>
      <c r="H104" s="71"/>
      <c r="I104" s="71"/>
      <c r="J104" s="71"/>
      <c r="K104" s="74">
        <f>SUM(E104:J104)</f>
        <v>0</v>
      </c>
      <c r="L104" s="75" t="str">
        <f>IF(A104="","",PENGATURAN!$B$8)</f>
        <v/>
      </c>
      <c r="M104" s="74">
        <f>IFERROR(K104/(1-L104),0)</f>
        <v>0</v>
      </c>
      <c r="N104" s="74">
        <f>M104-K104</f>
        <v>0</v>
      </c>
    </row>
    <row r="105" spans="1:14">
      <c r="A105" s="68"/>
      <c r="B105" s="68"/>
      <c r="C105" s="68"/>
      <c r="D105" s="68"/>
      <c r="E105" s="71"/>
      <c r="F105" s="71"/>
      <c r="G105" s="71"/>
      <c r="H105" s="71"/>
      <c r="I105" s="71"/>
      <c r="J105" s="71"/>
      <c r="K105" s="74">
        <f>SUM(E105:J105)</f>
        <v>0</v>
      </c>
      <c r="L105" s="75" t="str">
        <f>IF(A105="","",PENGATURAN!$B$8)</f>
        <v/>
      </c>
      <c r="M105" s="74">
        <f>IFERROR(K105/(1-L105),0)</f>
        <v>0</v>
      </c>
      <c r="N105" s="74">
        <f>M105-K105</f>
        <v>0</v>
      </c>
    </row>
    <row r="106" spans="1:14">
      <c r="A106" s="68"/>
      <c r="B106" s="68"/>
      <c r="C106" s="68"/>
      <c r="D106" s="68"/>
      <c r="E106" s="71"/>
      <c r="F106" s="71"/>
      <c r="G106" s="71"/>
      <c r="H106" s="71"/>
      <c r="I106" s="71"/>
      <c r="J106" s="71"/>
      <c r="K106" s="74">
        <f>SUM(E106:J106)</f>
        <v>0</v>
      </c>
      <c r="L106" s="75" t="str">
        <f>IF(A106="","",PENGATURAN!$B$8)</f>
        <v/>
      </c>
      <c r="M106" s="74">
        <f>IFERROR(K106/(1-L106),0)</f>
        <v>0</v>
      </c>
      <c r="N106" s="74">
        <f>M106-K106</f>
        <v>0</v>
      </c>
    </row>
    <row r="107" spans="1:14">
      <c r="A107" s="68"/>
      <c r="B107" s="68"/>
      <c r="C107" s="68"/>
      <c r="D107" s="68"/>
      <c r="E107" s="71"/>
      <c r="F107" s="71"/>
      <c r="G107" s="71"/>
      <c r="H107" s="71"/>
      <c r="I107" s="71"/>
      <c r="J107" s="71"/>
      <c r="K107" s="74">
        <f>SUM(E107:J107)</f>
        <v>0</v>
      </c>
      <c r="L107" s="75" t="str">
        <f>IF(A107="","",PENGATURAN!$B$8)</f>
        <v/>
      </c>
      <c r="M107" s="74">
        <f>IFERROR(K107/(1-L107),0)</f>
        <v>0</v>
      </c>
      <c r="N107" s="74">
        <f>M107-K107</f>
        <v>0</v>
      </c>
    </row>
    <row r="108" spans="1:14">
      <c r="A108" s="68"/>
      <c r="B108" s="68"/>
      <c r="C108" s="68"/>
      <c r="D108" s="68"/>
      <c r="E108" s="71"/>
      <c r="F108" s="71"/>
      <c r="G108" s="71"/>
      <c r="H108" s="71"/>
      <c r="I108" s="71"/>
      <c r="J108" s="71"/>
      <c r="K108" s="74">
        <f>SUM(E108:J108)</f>
        <v>0</v>
      </c>
      <c r="L108" s="75" t="str">
        <f>IF(A108="","",PENGATURAN!$B$8)</f>
        <v/>
      </c>
      <c r="M108" s="74">
        <f>IFERROR(K108/(1-L108),0)</f>
        <v>0</v>
      </c>
      <c r="N108" s="74">
        <f>M108-K108</f>
        <v>0</v>
      </c>
    </row>
    <row r="109" spans="1:14">
      <c r="A109" s="68"/>
      <c r="B109" s="68"/>
      <c r="C109" s="68"/>
      <c r="D109" s="68"/>
      <c r="E109" s="71"/>
      <c r="F109" s="71"/>
      <c r="G109" s="71"/>
      <c r="H109" s="71"/>
      <c r="I109" s="71"/>
      <c r="J109" s="71"/>
      <c r="K109" s="74">
        <f>SUM(E109:J109)</f>
        <v>0</v>
      </c>
      <c r="L109" s="75" t="str">
        <f>IF(A109="","",PENGATURAN!$B$8)</f>
        <v/>
      </c>
      <c r="M109" s="74">
        <f>IFERROR(K109/(1-L109),0)</f>
        <v>0</v>
      </c>
      <c r="N109" s="74">
        <f>M109-K109</f>
        <v>0</v>
      </c>
    </row>
    <row r="110" spans="1:14">
      <c r="A110" s="68"/>
      <c r="B110" s="68"/>
      <c r="C110" s="68"/>
      <c r="D110" s="68"/>
      <c r="E110" s="71"/>
      <c r="F110" s="71"/>
      <c r="G110" s="71"/>
      <c r="H110" s="71"/>
      <c r="I110" s="71"/>
      <c r="J110" s="71"/>
      <c r="K110" s="74">
        <f>SUM(E110:J110)</f>
        <v>0</v>
      </c>
      <c r="L110" s="75" t="str">
        <f>IF(A110="","",PENGATURAN!$B$8)</f>
        <v/>
      </c>
      <c r="M110" s="74">
        <f>IFERROR(K110/(1-L110),0)</f>
        <v>0</v>
      </c>
      <c r="N110" s="74">
        <f>M110-K110</f>
        <v>0</v>
      </c>
    </row>
    <row r="111" spans="1:14">
      <c r="A111" s="68"/>
      <c r="B111" s="68"/>
      <c r="C111" s="68"/>
      <c r="D111" s="68"/>
      <c r="E111" s="71"/>
      <c r="F111" s="71"/>
      <c r="G111" s="71"/>
      <c r="H111" s="71"/>
      <c r="I111" s="71"/>
      <c r="J111" s="71"/>
      <c r="K111" s="74">
        <f>SUM(E111:J111)</f>
        <v>0</v>
      </c>
      <c r="L111" s="75" t="str">
        <f>IF(A111="","",PENGATURAN!$B$8)</f>
        <v/>
      </c>
      <c r="M111" s="74">
        <f>IFERROR(K111/(1-L111),0)</f>
        <v>0</v>
      </c>
      <c r="N111" s="74">
        <f>M111-K111</f>
        <v>0</v>
      </c>
    </row>
    <row r="112" spans="1:14">
      <c r="A112" s="68"/>
      <c r="B112" s="68"/>
      <c r="C112" s="68"/>
      <c r="D112" s="68"/>
      <c r="E112" s="71"/>
      <c r="F112" s="71"/>
      <c r="G112" s="71"/>
      <c r="H112" s="71"/>
      <c r="I112" s="71"/>
      <c r="J112" s="71"/>
      <c r="K112" s="74">
        <f>SUM(E112:J112)</f>
        <v>0</v>
      </c>
      <c r="L112" s="75" t="str">
        <f>IF(A112="","",PENGATURAN!$B$8)</f>
        <v/>
      </c>
      <c r="M112" s="74">
        <f>IFERROR(K112/(1-L112),0)</f>
        <v>0</v>
      </c>
      <c r="N112" s="74">
        <f>M112-K112</f>
        <v>0</v>
      </c>
    </row>
    <row r="113" spans="1:14">
      <c r="A113" s="68"/>
      <c r="B113" s="68"/>
      <c r="C113" s="68"/>
      <c r="D113" s="68"/>
      <c r="E113" s="71"/>
      <c r="F113" s="71"/>
      <c r="G113" s="71"/>
      <c r="H113" s="71"/>
      <c r="I113" s="71"/>
      <c r="J113" s="71"/>
      <c r="K113" s="74">
        <f>SUM(E113:J113)</f>
        <v>0</v>
      </c>
      <c r="L113" s="75" t="str">
        <f>IF(A113="","",PENGATURAN!$B$8)</f>
        <v/>
      </c>
      <c r="M113" s="74">
        <f>IFERROR(K113/(1-L113),0)</f>
        <v>0</v>
      </c>
      <c r="N113" s="74">
        <f>M113-K113</f>
        <v>0</v>
      </c>
    </row>
    <row r="114" spans="1:14">
      <c r="A114" s="68"/>
      <c r="B114" s="68"/>
      <c r="C114" s="68"/>
      <c r="D114" s="68"/>
      <c r="E114" s="71"/>
      <c r="F114" s="71"/>
      <c r="G114" s="71"/>
      <c r="H114" s="71"/>
      <c r="I114" s="71"/>
      <c r="J114" s="71"/>
      <c r="K114" s="74">
        <f>SUM(E114:J114)</f>
        <v>0</v>
      </c>
      <c r="L114" s="75" t="str">
        <f>IF(A114="","",PENGATURAN!$B$8)</f>
        <v/>
      </c>
      <c r="M114" s="74">
        <f>IFERROR(K114/(1-L114),0)</f>
        <v>0</v>
      </c>
      <c r="N114" s="74">
        <f>M114-K114</f>
        <v>0</v>
      </c>
    </row>
    <row r="115" spans="1:14">
      <c r="A115" s="68"/>
      <c r="B115" s="68"/>
      <c r="C115" s="68"/>
      <c r="D115" s="68"/>
      <c r="E115" s="71"/>
      <c r="F115" s="71"/>
      <c r="G115" s="71"/>
      <c r="H115" s="71"/>
      <c r="I115" s="71"/>
      <c r="J115" s="71"/>
      <c r="K115" s="74">
        <f>SUM(E115:J115)</f>
        <v>0</v>
      </c>
      <c r="L115" s="75" t="str">
        <f>IF(A115="","",PENGATURAN!$B$8)</f>
        <v/>
      </c>
      <c r="M115" s="74">
        <f>IFERROR(K115/(1-L115),0)</f>
        <v>0</v>
      </c>
      <c r="N115" s="74">
        <f>M115-K115</f>
        <v>0</v>
      </c>
    </row>
    <row r="116" spans="1:14">
      <c r="A116" s="68"/>
      <c r="B116" s="68"/>
      <c r="C116" s="68"/>
      <c r="D116" s="68"/>
      <c r="E116" s="71"/>
      <c r="F116" s="71"/>
      <c r="G116" s="71"/>
      <c r="H116" s="71"/>
      <c r="I116" s="71"/>
      <c r="J116" s="71"/>
      <c r="K116" s="74">
        <f>SUM(E116:J116)</f>
        <v>0</v>
      </c>
      <c r="L116" s="75" t="str">
        <f>IF(A116="","",PENGATURAN!$B$8)</f>
        <v/>
      </c>
      <c r="M116" s="74">
        <f>IFERROR(K116/(1-L116),0)</f>
        <v>0</v>
      </c>
      <c r="N116" s="74">
        <f>M116-K116</f>
        <v>0</v>
      </c>
    </row>
    <row r="117" spans="1:14">
      <c r="A117" s="68"/>
      <c r="B117" s="68"/>
      <c r="C117" s="68"/>
      <c r="D117" s="68"/>
      <c r="E117" s="71"/>
      <c r="F117" s="71"/>
      <c r="G117" s="71"/>
      <c r="H117" s="71"/>
      <c r="I117" s="71"/>
      <c r="J117" s="71"/>
      <c r="K117" s="74">
        <f>SUM(E117:J117)</f>
        <v>0</v>
      </c>
      <c r="L117" s="75" t="str">
        <f>IF(A117="","",PENGATURAN!$B$8)</f>
        <v/>
      </c>
      <c r="M117" s="74">
        <f>IFERROR(K117/(1-L117),0)</f>
        <v>0</v>
      </c>
      <c r="N117" s="74">
        <f>M117-K117</f>
        <v>0</v>
      </c>
    </row>
    <row r="118" spans="1:14">
      <c r="A118" s="68"/>
      <c r="B118" s="68"/>
      <c r="C118" s="68"/>
      <c r="D118" s="68"/>
      <c r="E118" s="71"/>
      <c r="F118" s="71"/>
      <c r="G118" s="71"/>
      <c r="H118" s="71"/>
      <c r="I118" s="71"/>
      <c r="J118" s="71"/>
      <c r="K118" s="74">
        <f>SUM(E118:J118)</f>
        <v>0</v>
      </c>
      <c r="L118" s="75" t="str">
        <f>IF(A118="","",PENGATURAN!$B$8)</f>
        <v/>
      </c>
      <c r="M118" s="74">
        <f>IFERROR(K118/(1-L118),0)</f>
        <v>0</v>
      </c>
      <c r="N118" s="74">
        <f>M118-K118</f>
        <v>0</v>
      </c>
    </row>
    <row r="119" spans="1:14">
      <c r="A119" s="68"/>
      <c r="B119" s="68"/>
      <c r="C119" s="68"/>
      <c r="D119" s="68"/>
      <c r="E119" s="71"/>
      <c r="F119" s="71"/>
      <c r="G119" s="71"/>
      <c r="H119" s="71"/>
      <c r="I119" s="71"/>
      <c r="J119" s="71"/>
      <c r="K119" s="74">
        <f>SUM(E119:J119)</f>
        <v>0</v>
      </c>
      <c r="L119" s="75" t="str">
        <f>IF(A119="","",PENGATURAN!$B$8)</f>
        <v/>
      </c>
      <c r="M119" s="74">
        <f>IFERROR(K119/(1-L119),0)</f>
        <v>0</v>
      </c>
      <c r="N119" s="74">
        <f>M119-K119</f>
        <v>0</v>
      </c>
    </row>
    <row r="120" spans="1:14">
      <c r="A120" s="68"/>
      <c r="B120" s="68"/>
      <c r="C120" s="68"/>
      <c r="D120" s="68"/>
      <c r="E120" s="71"/>
      <c r="F120" s="71"/>
      <c r="G120" s="71"/>
      <c r="H120" s="71"/>
      <c r="I120" s="71"/>
      <c r="J120" s="71"/>
      <c r="K120" s="74">
        <f>SUM(E120:J120)</f>
        <v>0</v>
      </c>
      <c r="L120" s="75" t="str">
        <f>IF(A120="","",PENGATURAN!$B$8)</f>
        <v/>
      </c>
      <c r="M120" s="74">
        <f>IFERROR(K120/(1-L120),0)</f>
        <v>0</v>
      </c>
      <c r="N120" s="74">
        <f>M120-K120</f>
        <v>0</v>
      </c>
    </row>
    <row r="121" spans="1:14">
      <c r="A121" s="68"/>
      <c r="B121" s="68"/>
      <c r="C121" s="68"/>
      <c r="D121" s="68"/>
      <c r="E121" s="71"/>
      <c r="F121" s="71"/>
      <c r="G121" s="71"/>
      <c r="H121" s="71"/>
      <c r="I121" s="71"/>
      <c r="J121" s="71"/>
      <c r="K121" s="74">
        <f>SUM(E121:J121)</f>
        <v>0</v>
      </c>
      <c r="L121" s="75" t="str">
        <f>IF(A121="","",PENGATURAN!$B$8)</f>
        <v/>
      </c>
      <c r="M121" s="74">
        <f>IFERROR(K121/(1-L121),0)</f>
        <v>0</v>
      </c>
      <c r="N121" s="74">
        <f>M121-K121</f>
        <v>0</v>
      </c>
    </row>
    <row r="122" spans="1:14">
      <c r="A122" s="68"/>
      <c r="B122" s="68"/>
      <c r="C122" s="68"/>
      <c r="D122" s="68"/>
      <c r="E122" s="71"/>
      <c r="F122" s="71"/>
      <c r="G122" s="71"/>
      <c r="H122" s="71"/>
      <c r="I122" s="71"/>
      <c r="J122" s="71"/>
      <c r="K122" s="74">
        <f>SUM(E122:J122)</f>
        <v>0</v>
      </c>
      <c r="L122" s="75" t="str">
        <f>IF(A122="","",PENGATURAN!$B$8)</f>
        <v/>
      </c>
      <c r="M122" s="74">
        <f>IFERROR(K122/(1-L122),0)</f>
        <v>0</v>
      </c>
      <c r="N122" s="74">
        <f>M122-K122</f>
        <v>0</v>
      </c>
    </row>
    <row r="123" spans="1:14">
      <c r="A123" s="68"/>
      <c r="B123" s="68"/>
      <c r="C123" s="68"/>
      <c r="D123" s="68"/>
      <c r="E123" s="71"/>
      <c r="F123" s="71"/>
      <c r="G123" s="71"/>
      <c r="H123" s="71"/>
      <c r="I123" s="71"/>
      <c r="J123" s="71"/>
      <c r="K123" s="74">
        <f>SUM(E123:J123)</f>
        <v>0</v>
      </c>
      <c r="L123" s="75" t="str">
        <f>IF(A123="","",PENGATURAN!$B$8)</f>
        <v/>
      </c>
      <c r="M123" s="74">
        <f>IFERROR(K123/(1-L123),0)</f>
        <v>0</v>
      </c>
      <c r="N123" s="74">
        <f>M123-K123</f>
        <v>0</v>
      </c>
    </row>
    <row r="124" spans="1:14">
      <c r="A124" s="68"/>
      <c r="B124" s="68"/>
      <c r="C124" s="68"/>
      <c r="D124" s="68"/>
      <c r="E124" s="71"/>
      <c r="F124" s="71"/>
      <c r="G124" s="71"/>
      <c r="H124" s="71"/>
      <c r="I124" s="71"/>
      <c r="J124" s="71"/>
      <c r="K124" s="74">
        <f>SUM(E124:J124)</f>
        <v>0</v>
      </c>
      <c r="L124" s="75" t="str">
        <f>IF(A124="","",PENGATURAN!$B$8)</f>
        <v/>
      </c>
      <c r="M124" s="74">
        <f>IFERROR(K124/(1-L124),0)</f>
        <v>0</v>
      </c>
      <c r="N124" s="74">
        <f>M124-K124</f>
        <v>0</v>
      </c>
    </row>
    <row r="125" spans="1:14">
      <c r="A125" s="68"/>
      <c r="B125" s="68"/>
      <c r="C125" s="68"/>
      <c r="D125" s="68"/>
      <c r="E125" s="71"/>
      <c r="F125" s="71"/>
      <c r="G125" s="71"/>
      <c r="H125" s="71"/>
      <c r="I125" s="71"/>
      <c r="J125" s="71"/>
      <c r="K125" s="74">
        <f>SUM(E125:J125)</f>
        <v>0</v>
      </c>
      <c r="L125" s="75" t="str">
        <f>IF(A125="","",PENGATURAN!$B$8)</f>
        <v/>
      </c>
      <c r="M125" s="74">
        <f>IFERROR(K125/(1-L125),0)</f>
        <v>0</v>
      </c>
      <c r="N125" s="74">
        <f>M125-K125</f>
        <v>0</v>
      </c>
    </row>
    <row r="126" spans="1:14">
      <c r="A126" s="68"/>
      <c r="B126" s="68"/>
      <c r="C126" s="68"/>
      <c r="D126" s="68"/>
      <c r="E126" s="71"/>
      <c r="F126" s="71"/>
      <c r="G126" s="71"/>
      <c r="H126" s="71"/>
      <c r="I126" s="71"/>
      <c r="J126" s="71"/>
      <c r="K126" s="74">
        <f>SUM(E126:J126)</f>
        <v>0</v>
      </c>
      <c r="L126" s="75" t="str">
        <f>IF(A126="","",PENGATURAN!$B$8)</f>
        <v/>
      </c>
      <c r="M126" s="74">
        <f>IFERROR(K126/(1-L126),0)</f>
        <v>0</v>
      </c>
      <c r="N126" s="74">
        <f>M126-K126</f>
        <v>0</v>
      </c>
    </row>
    <row r="127" spans="1:14">
      <c r="A127" s="68"/>
      <c r="B127" s="68"/>
      <c r="C127" s="68"/>
      <c r="D127" s="68"/>
      <c r="E127" s="71"/>
      <c r="F127" s="71"/>
      <c r="G127" s="71"/>
      <c r="H127" s="71"/>
      <c r="I127" s="71"/>
      <c r="J127" s="71"/>
      <c r="K127" s="74">
        <f>SUM(E127:J127)</f>
        <v>0</v>
      </c>
      <c r="L127" s="75" t="str">
        <f>IF(A127="","",PENGATURAN!$B$8)</f>
        <v/>
      </c>
      <c r="M127" s="74">
        <f>IFERROR(K127/(1-L127),0)</f>
        <v>0</v>
      </c>
      <c r="N127" s="74">
        <f>M127-K127</f>
        <v>0</v>
      </c>
    </row>
    <row r="128" spans="1:14">
      <c r="A128" s="68"/>
      <c r="B128" s="68"/>
      <c r="C128" s="68"/>
      <c r="D128" s="68"/>
      <c r="E128" s="71"/>
      <c r="F128" s="71"/>
      <c r="G128" s="71"/>
      <c r="H128" s="71"/>
      <c r="I128" s="71"/>
      <c r="J128" s="71"/>
      <c r="K128" s="74">
        <f>SUM(E128:J128)</f>
        <v>0</v>
      </c>
      <c r="L128" s="75" t="str">
        <f>IF(A128="","",PENGATURAN!$B$8)</f>
        <v/>
      </c>
      <c r="M128" s="74">
        <f>IFERROR(K128/(1-L128),0)</f>
        <v>0</v>
      </c>
      <c r="N128" s="74">
        <f>M128-K128</f>
        <v>0</v>
      </c>
    </row>
    <row r="129" spans="1:14">
      <c r="A129" s="68"/>
      <c r="B129" s="68"/>
      <c r="C129" s="68"/>
      <c r="D129" s="68"/>
      <c r="E129" s="71"/>
      <c r="F129" s="71"/>
      <c r="G129" s="71"/>
      <c r="H129" s="71"/>
      <c r="I129" s="71"/>
      <c r="J129" s="71"/>
      <c r="K129" s="74">
        <f>SUM(E129:J129)</f>
        <v>0</v>
      </c>
      <c r="L129" s="75" t="str">
        <f>IF(A129="","",PENGATURAN!$B$8)</f>
        <v/>
      </c>
      <c r="M129" s="74">
        <f>IFERROR(K129/(1-L129),0)</f>
        <v>0</v>
      </c>
      <c r="N129" s="74">
        <f>M129-K129</f>
        <v>0</v>
      </c>
    </row>
    <row r="130" spans="1:14">
      <c r="A130" s="68"/>
      <c r="B130" s="68"/>
      <c r="C130" s="68"/>
      <c r="D130" s="68"/>
      <c r="E130" s="71"/>
      <c r="F130" s="71"/>
      <c r="G130" s="71"/>
      <c r="H130" s="71"/>
      <c r="I130" s="71"/>
      <c r="J130" s="71"/>
      <c r="K130" s="74">
        <f>SUM(E130:J130)</f>
        <v>0</v>
      </c>
      <c r="L130" s="75" t="str">
        <f>IF(A130="","",PENGATURAN!$B$8)</f>
        <v/>
      </c>
      <c r="M130" s="74">
        <f>IFERROR(K130/(1-L130),0)</f>
        <v>0</v>
      </c>
      <c r="N130" s="74">
        <f>M130-K130</f>
        <v>0</v>
      </c>
    </row>
    <row r="131" spans="1:14">
      <c r="A131" s="68"/>
      <c r="B131" s="68"/>
      <c r="C131" s="68"/>
      <c r="D131" s="68"/>
      <c r="E131" s="71"/>
      <c r="F131" s="71"/>
      <c r="G131" s="71"/>
      <c r="H131" s="71"/>
      <c r="I131" s="71"/>
      <c r="J131" s="71"/>
      <c r="K131" s="74">
        <f>SUM(E131:J131)</f>
        <v>0</v>
      </c>
      <c r="L131" s="75" t="str">
        <f>IF(A131="","",PENGATURAN!$B$8)</f>
        <v/>
      </c>
      <c r="M131" s="74">
        <f>IFERROR(K131/(1-L131),0)</f>
        <v>0</v>
      </c>
      <c r="N131" s="74">
        <f>M131-K131</f>
        <v>0</v>
      </c>
    </row>
    <row r="132" spans="1:14">
      <c r="A132" s="68"/>
      <c r="B132" s="68"/>
      <c r="C132" s="68"/>
      <c r="D132" s="68"/>
      <c r="E132" s="71"/>
      <c r="F132" s="71"/>
      <c r="G132" s="71"/>
      <c r="H132" s="71"/>
      <c r="I132" s="71"/>
      <c r="J132" s="71"/>
      <c r="K132" s="74">
        <f>SUM(E132:J132)</f>
        <v>0</v>
      </c>
      <c r="L132" s="75" t="str">
        <f>IF(A132="","",PENGATURAN!$B$8)</f>
        <v/>
      </c>
      <c r="M132" s="74">
        <f>IFERROR(K132/(1-L132),0)</f>
        <v>0</v>
      </c>
      <c r="N132" s="74">
        <f>M132-K132</f>
        <v>0</v>
      </c>
    </row>
    <row r="133" spans="1:14">
      <c r="A133" s="68"/>
      <c r="B133" s="68"/>
      <c r="C133" s="68"/>
      <c r="D133" s="68"/>
      <c r="E133" s="71"/>
      <c r="F133" s="71"/>
      <c r="G133" s="71"/>
      <c r="H133" s="71"/>
      <c r="I133" s="71"/>
      <c r="J133" s="71"/>
      <c r="K133" s="74">
        <f>SUM(E133:J133)</f>
        <v>0</v>
      </c>
      <c r="L133" s="75" t="str">
        <f>IF(A133="","",PENGATURAN!$B$8)</f>
        <v/>
      </c>
      <c r="M133" s="74">
        <f>IFERROR(K133/(1-L133),0)</f>
        <v>0</v>
      </c>
      <c r="N133" s="74">
        <f>M133-K133</f>
        <v>0</v>
      </c>
    </row>
    <row r="134" spans="1:14">
      <c r="A134" s="68"/>
      <c r="B134" s="68"/>
      <c r="C134" s="68"/>
      <c r="D134" s="68"/>
      <c r="E134" s="71"/>
      <c r="F134" s="71"/>
      <c r="G134" s="71"/>
      <c r="H134" s="71"/>
      <c r="I134" s="71"/>
      <c r="J134" s="71"/>
      <c r="K134" s="74">
        <f>SUM(E134:J134)</f>
        <v>0</v>
      </c>
      <c r="L134" s="75" t="str">
        <f>IF(A134="","",PENGATURAN!$B$8)</f>
        <v/>
      </c>
      <c r="M134" s="74">
        <f>IFERROR(K134/(1-L134),0)</f>
        <v>0</v>
      </c>
      <c r="N134" s="74">
        <f>M134-K134</f>
        <v>0</v>
      </c>
    </row>
    <row r="135" spans="1:14">
      <c r="A135" s="68"/>
      <c r="B135" s="68"/>
      <c r="C135" s="68"/>
      <c r="D135" s="68"/>
      <c r="E135" s="71"/>
      <c r="F135" s="71"/>
      <c r="G135" s="71"/>
      <c r="H135" s="71"/>
      <c r="I135" s="71"/>
      <c r="J135" s="71"/>
      <c r="K135" s="74">
        <f>SUM(E135:J135)</f>
        <v>0</v>
      </c>
      <c r="L135" s="75" t="str">
        <f>IF(A135="","",PENGATURAN!$B$8)</f>
        <v/>
      </c>
      <c r="M135" s="74">
        <f>IFERROR(K135/(1-L135),0)</f>
        <v>0</v>
      </c>
      <c r="N135" s="74">
        <f>M135-K135</f>
        <v>0</v>
      </c>
    </row>
    <row r="136" spans="1:14">
      <c r="A136" s="68"/>
      <c r="B136" s="68"/>
      <c r="C136" s="68"/>
      <c r="D136" s="68"/>
      <c r="E136" s="71"/>
      <c r="F136" s="71"/>
      <c r="G136" s="71"/>
      <c r="H136" s="71"/>
      <c r="I136" s="71"/>
      <c r="J136" s="71"/>
      <c r="K136" s="74">
        <f>SUM(E136:J136)</f>
        <v>0</v>
      </c>
      <c r="L136" s="75" t="str">
        <f>IF(A136="","",PENGATURAN!$B$8)</f>
        <v/>
      </c>
      <c r="M136" s="74">
        <f>IFERROR(K136/(1-L136),0)</f>
        <v>0</v>
      </c>
      <c r="N136" s="74">
        <f>M136-K136</f>
        <v>0</v>
      </c>
    </row>
    <row r="137" spans="1:14">
      <c r="A137" s="68"/>
      <c r="B137" s="68"/>
      <c r="C137" s="68"/>
      <c r="D137" s="68"/>
      <c r="E137" s="71"/>
      <c r="F137" s="71"/>
      <c r="G137" s="71"/>
      <c r="H137" s="71"/>
      <c r="I137" s="71"/>
      <c r="J137" s="71"/>
      <c r="K137" s="74">
        <f>SUM(E137:J137)</f>
        <v>0</v>
      </c>
      <c r="L137" s="75" t="str">
        <f>IF(A137="","",PENGATURAN!$B$8)</f>
        <v/>
      </c>
      <c r="M137" s="74">
        <f>IFERROR(K137/(1-L137),0)</f>
        <v>0</v>
      </c>
      <c r="N137" s="74">
        <f>M137-K137</f>
        <v>0</v>
      </c>
    </row>
    <row r="138" spans="1:14">
      <c r="A138" s="68"/>
      <c r="B138" s="68"/>
      <c r="C138" s="68"/>
      <c r="D138" s="68"/>
      <c r="E138" s="71"/>
      <c r="F138" s="71"/>
      <c r="G138" s="71"/>
      <c r="H138" s="71"/>
      <c r="I138" s="71"/>
      <c r="J138" s="71"/>
      <c r="K138" s="74">
        <f>SUM(E138:J138)</f>
        <v>0</v>
      </c>
      <c r="L138" s="75" t="str">
        <f>IF(A138="","",PENGATURAN!$B$8)</f>
        <v/>
      </c>
      <c r="M138" s="74">
        <f>IFERROR(K138/(1-L138),0)</f>
        <v>0</v>
      </c>
      <c r="N138" s="74">
        <f>M138-K138</f>
        <v>0</v>
      </c>
    </row>
    <row r="139" spans="1:14">
      <c r="A139" s="68"/>
      <c r="B139" s="68"/>
      <c r="C139" s="68"/>
      <c r="D139" s="68"/>
      <c r="E139" s="71"/>
      <c r="F139" s="71"/>
      <c r="G139" s="71"/>
      <c r="H139" s="71"/>
      <c r="I139" s="71"/>
      <c r="J139" s="71"/>
      <c r="K139" s="74">
        <f>SUM(E139:J139)</f>
        <v>0</v>
      </c>
      <c r="L139" s="75" t="str">
        <f>IF(A139="","",PENGATURAN!$B$8)</f>
        <v/>
      </c>
      <c r="M139" s="74">
        <f>IFERROR(K139/(1-L139),0)</f>
        <v>0</v>
      </c>
      <c r="N139" s="74">
        <f>M139-K139</f>
        <v>0</v>
      </c>
    </row>
    <row r="140" spans="1:14">
      <c r="A140" s="68"/>
      <c r="B140" s="68"/>
      <c r="C140" s="68"/>
      <c r="D140" s="68"/>
      <c r="E140" s="71"/>
      <c r="F140" s="71"/>
      <c r="G140" s="71"/>
      <c r="H140" s="71"/>
      <c r="I140" s="71"/>
      <c r="J140" s="71"/>
      <c r="K140" s="74">
        <f>SUM(E140:J140)</f>
        <v>0</v>
      </c>
      <c r="L140" s="75" t="str">
        <f>IF(A140="","",PENGATURAN!$B$8)</f>
        <v/>
      </c>
      <c r="M140" s="74">
        <f>IFERROR(K140/(1-L140),0)</f>
        <v>0</v>
      </c>
      <c r="N140" s="74">
        <f>M140-K140</f>
        <v>0</v>
      </c>
    </row>
    <row r="141" spans="1:14">
      <c r="A141" s="68"/>
      <c r="B141" s="68"/>
      <c r="C141" s="68"/>
      <c r="D141" s="68"/>
      <c r="E141" s="71"/>
      <c r="F141" s="71"/>
      <c r="G141" s="71"/>
      <c r="H141" s="71"/>
      <c r="I141" s="71"/>
      <c r="J141" s="71"/>
      <c r="K141" s="74">
        <f>SUM(E141:J141)</f>
        <v>0</v>
      </c>
      <c r="L141" s="75" t="str">
        <f>IF(A141="","",PENGATURAN!$B$8)</f>
        <v/>
      </c>
      <c r="M141" s="74">
        <f>IFERROR(K141/(1-L141),0)</f>
        <v>0</v>
      </c>
      <c r="N141" s="74">
        <f>M141-K141</f>
        <v>0</v>
      </c>
    </row>
    <row r="142" spans="1:14">
      <c r="A142" s="68"/>
      <c r="B142" s="68"/>
      <c r="C142" s="68"/>
      <c r="D142" s="68"/>
      <c r="E142" s="71"/>
      <c r="F142" s="71"/>
      <c r="G142" s="71"/>
      <c r="H142" s="71"/>
      <c r="I142" s="71"/>
      <c r="J142" s="71"/>
      <c r="K142" s="74">
        <f>SUM(E142:J142)</f>
        <v>0</v>
      </c>
      <c r="L142" s="75" t="str">
        <f>IF(A142="","",PENGATURAN!$B$8)</f>
        <v/>
      </c>
      <c r="M142" s="74">
        <f>IFERROR(K142/(1-L142),0)</f>
        <v>0</v>
      </c>
      <c r="N142" s="74">
        <f>M142-K142</f>
        <v>0</v>
      </c>
    </row>
    <row r="143" spans="1:14">
      <c r="A143" s="68"/>
      <c r="B143" s="68"/>
      <c r="C143" s="68"/>
      <c r="D143" s="68"/>
      <c r="E143" s="71"/>
      <c r="F143" s="71"/>
      <c r="G143" s="71"/>
      <c r="H143" s="71"/>
      <c r="I143" s="71"/>
      <c r="J143" s="71"/>
      <c r="K143" s="74">
        <f>SUM(E143:J143)</f>
        <v>0</v>
      </c>
      <c r="L143" s="75" t="str">
        <f>IF(A143="","",PENGATURAN!$B$8)</f>
        <v/>
      </c>
      <c r="M143" s="74">
        <f>IFERROR(K143/(1-L143),0)</f>
        <v>0</v>
      </c>
      <c r="N143" s="74">
        <f>M143-K143</f>
        <v>0</v>
      </c>
    </row>
    <row r="144" spans="1:14">
      <c r="A144" s="68"/>
      <c r="B144" s="68"/>
      <c r="C144" s="68"/>
      <c r="D144" s="68"/>
      <c r="E144" s="71"/>
      <c r="F144" s="71"/>
      <c r="G144" s="71"/>
      <c r="H144" s="71"/>
      <c r="I144" s="71"/>
      <c r="J144" s="71"/>
      <c r="K144" s="74">
        <f>SUM(E144:J144)</f>
        <v>0</v>
      </c>
      <c r="L144" s="75" t="str">
        <f>IF(A144="","",PENGATURAN!$B$8)</f>
        <v/>
      </c>
      <c r="M144" s="74">
        <f>IFERROR(K144/(1-L144),0)</f>
        <v>0</v>
      </c>
      <c r="N144" s="74">
        <f>M144-K144</f>
        <v>0</v>
      </c>
    </row>
    <row r="145" spans="1:14">
      <c r="A145" s="68"/>
      <c r="B145" s="68"/>
      <c r="C145" s="68"/>
      <c r="D145" s="68"/>
      <c r="E145" s="71"/>
      <c r="F145" s="71"/>
      <c r="G145" s="71"/>
      <c r="H145" s="71"/>
      <c r="I145" s="71"/>
      <c r="J145" s="71"/>
      <c r="K145" s="74">
        <f>SUM(E145:J145)</f>
        <v>0</v>
      </c>
      <c r="L145" s="75" t="str">
        <f>IF(A145="","",PENGATURAN!$B$8)</f>
        <v/>
      </c>
      <c r="M145" s="74">
        <f>IFERROR(K145/(1-L145),0)</f>
        <v>0</v>
      </c>
      <c r="N145" s="74">
        <f>M145-K145</f>
        <v>0</v>
      </c>
    </row>
    <row r="146" spans="1:14">
      <c r="A146" s="68"/>
      <c r="B146" s="68"/>
      <c r="C146" s="68"/>
      <c r="D146" s="68"/>
      <c r="E146" s="71"/>
      <c r="F146" s="71"/>
      <c r="G146" s="71"/>
      <c r="H146" s="71"/>
      <c r="I146" s="71"/>
      <c r="J146" s="71"/>
      <c r="K146" s="74">
        <f>SUM(E146:J146)</f>
        <v>0</v>
      </c>
      <c r="L146" s="75" t="str">
        <f>IF(A146="","",PENGATURAN!$B$8)</f>
        <v/>
      </c>
      <c r="M146" s="74">
        <f>IFERROR(K146/(1-L146),0)</f>
        <v>0</v>
      </c>
      <c r="N146" s="74">
        <f>M146-K146</f>
        <v>0</v>
      </c>
    </row>
    <row r="147" spans="1:14">
      <c r="A147" s="68"/>
      <c r="B147" s="68"/>
      <c r="C147" s="68"/>
      <c r="D147" s="68"/>
      <c r="E147" s="71"/>
      <c r="F147" s="71"/>
      <c r="G147" s="71"/>
      <c r="H147" s="71"/>
      <c r="I147" s="71"/>
      <c r="J147" s="71"/>
      <c r="K147" s="74">
        <f>SUM(E147:J147)</f>
        <v>0</v>
      </c>
      <c r="L147" s="75" t="str">
        <f>IF(A147="","",PENGATURAN!$B$8)</f>
        <v/>
      </c>
      <c r="M147" s="74">
        <f>IFERROR(K147/(1-L147),0)</f>
        <v>0</v>
      </c>
      <c r="N147" s="74">
        <f>M147-K147</f>
        <v>0</v>
      </c>
    </row>
    <row r="148" spans="1:14">
      <c r="A148" s="68"/>
      <c r="B148" s="68"/>
      <c r="C148" s="68"/>
      <c r="D148" s="68"/>
      <c r="E148" s="71"/>
      <c r="F148" s="71"/>
      <c r="G148" s="71"/>
      <c r="H148" s="71"/>
      <c r="I148" s="71"/>
      <c r="J148" s="71"/>
      <c r="K148" s="74">
        <f>SUM(E148:J148)</f>
        <v>0</v>
      </c>
      <c r="L148" s="75" t="str">
        <f>IF(A148="","",PENGATURAN!$B$8)</f>
        <v/>
      </c>
      <c r="M148" s="74">
        <f>IFERROR(K148/(1-L148),0)</f>
        <v>0</v>
      </c>
      <c r="N148" s="74">
        <f>M148-K148</f>
        <v>0</v>
      </c>
    </row>
    <row r="149" spans="1:14">
      <c r="A149" s="68"/>
      <c r="B149" s="68"/>
      <c r="C149" s="68"/>
      <c r="D149" s="68"/>
      <c r="E149" s="71"/>
      <c r="F149" s="71"/>
      <c r="G149" s="71"/>
      <c r="H149" s="71"/>
      <c r="I149" s="71"/>
      <c r="J149" s="71"/>
      <c r="K149" s="74">
        <f>SUM(E149:J149)</f>
        <v>0</v>
      </c>
      <c r="L149" s="75" t="str">
        <f>IF(A149="","",PENGATURAN!$B$8)</f>
        <v/>
      </c>
      <c r="M149" s="74">
        <f>IFERROR(K149/(1-L149),0)</f>
        <v>0</v>
      </c>
      <c r="N149" s="74">
        <f>M149-K149</f>
        <v>0</v>
      </c>
    </row>
    <row r="150" spans="1:14">
      <c r="A150" s="68"/>
      <c r="B150" s="68"/>
      <c r="C150" s="68"/>
      <c r="D150" s="68"/>
      <c r="E150" s="71"/>
      <c r="F150" s="71"/>
      <c r="G150" s="71"/>
      <c r="H150" s="71"/>
      <c r="I150" s="71"/>
      <c r="J150" s="71"/>
      <c r="K150" s="74">
        <f>SUM(E150:J150)</f>
        <v>0</v>
      </c>
      <c r="L150" s="75" t="str">
        <f>IF(A150="","",PENGATURAN!$B$8)</f>
        <v/>
      </c>
      <c r="M150" s="74">
        <f>IFERROR(K150/(1-L150),0)</f>
        <v>0</v>
      </c>
      <c r="N150" s="74">
        <f>M150-K150</f>
        <v>0</v>
      </c>
    </row>
    <row r="151" spans="1:14">
      <c r="A151" s="68"/>
      <c r="B151" s="68"/>
      <c r="C151" s="68"/>
      <c r="D151" s="68"/>
      <c r="E151" s="71"/>
      <c r="F151" s="71"/>
      <c r="G151" s="71"/>
      <c r="H151" s="71"/>
      <c r="I151" s="71"/>
      <c r="J151" s="71"/>
      <c r="K151" s="74">
        <f>SUM(E151:J151)</f>
        <v>0</v>
      </c>
      <c r="L151" s="75" t="str">
        <f>IF(A151="","",PENGATURAN!$B$8)</f>
        <v/>
      </c>
      <c r="M151" s="74">
        <f>IFERROR(K151/(1-L151),0)</f>
        <v>0</v>
      </c>
      <c r="N151" s="74">
        <f>M151-K151</f>
        <v>0</v>
      </c>
    </row>
    <row r="152" spans="1:14">
      <c r="A152" s="68"/>
      <c r="B152" s="68"/>
      <c r="C152" s="68"/>
      <c r="D152" s="68"/>
      <c r="E152" s="71"/>
      <c r="F152" s="71"/>
      <c r="G152" s="71"/>
      <c r="H152" s="71"/>
      <c r="I152" s="71"/>
      <c r="J152" s="71"/>
      <c r="K152" s="74">
        <f>SUM(E152:J152)</f>
        <v>0</v>
      </c>
      <c r="L152" s="75" t="str">
        <f>IF(A152="","",PENGATURAN!$B$8)</f>
        <v/>
      </c>
      <c r="M152" s="74">
        <f>IFERROR(K152/(1-L152),0)</f>
        <v>0</v>
      </c>
      <c r="N152" s="74">
        <f>M152-K152</f>
        <v>0</v>
      </c>
    </row>
    <row r="153" spans="1:14">
      <c r="A153" s="68"/>
      <c r="B153" s="68"/>
      <c r="C153" s="68"/>
      <c r="D153" s="68"/>
      <c r="E153" s="71"/>
      <c r="F153" s="71"/>
      <c r="G153" s="71"/>
      <c r="H153" s="71"/>
      <c r="I153" s="71"/>
      <c r="J153" s="71"/>
      <c r="K153" s="74">
        <f>SUM(E153:J153)</f>
        <v>0</v>
      </c>
      <c r="L153" s="75" t="str">
        <f>IF(A153="","",PENGATURAN!$B$8)</f>
        <v/>
      </c>
      <c r="M153" s="74">
        <f>IFERROR(K153/(1-L153),0)</f>
        <v>0</v>
      </c>
      <c r="N153" s="74">
        <f>M153-K153</f>
        <v>0</v>
      </c>
    </row>
    <row r="154" spans="1:14">
      <c r="A154" s="68"/>
      <c r="B154" s="68"/>
      <c r="C154" s="68"/>
      <c r="D154" s="68"/>
      <c r="E154" s="71"/>
      <c r="F154" s="71"/>
      <c r="G154" s="71"/>
      <c r="H154" s="71"/>
      <c r="I154" s="71"/>
      <c r="J154" s="71"/>
      <c r="K154" s="74">
        <f>SUM(E154:J154)</f>
        <v>0</v>
      </c>
      <c r="L154" s="75" t="str">
        <f>IF(A154="","",PENGATURAN!$B$8)</f>
        <v/>
      </c>
      <c r="M154" s="74">
        <f>IFERROR(K154/(1-L154),0)</f>
        <v>0</v>
      </c>
      <c r="N154" s="74">
        <f>M154-K154</f>
        <v>0</v>
      </c>
    </row>
    <row r="155" spans="1:14">
      <c r="A155" s="68"/>
      <c r="B155" s="68"/>
      <c r="C155" s="68"/>
      <c r="D155" s="68"/>
      <c r="E155" s="71"/>
      <c r="F155" s="71"/>
      <c r="G155" s="71"/>
      <c r="H155" s="71"/>
      <c r="I155" s="71"/>
      <c r="J155" s="71"/>
      <c r="K155" s="74">
        <f>SUM(E155:J155)</f>
        <v>0</v>
      </c>
      <c r="L155" s="75" t="str">
        <f>IF(A155="","",PENGATURAN!$B$8)</f>
        <v/>
      </c>
      <c r="M155" s="74">
        <f>IFERROR(K155/(1-L155),0)</f>
        <v>0</v>
      </c>
      <c r="N155" s="74">
        <f>M155-K155</f>
        <v>0</v>
      </c>
    </row>
    <row r="156" spans="1:14">
      <c r="A156" s="68"/>
      <c r="B156" s="68"/>
      <c r="C156" s="68"/>
      <c r="D156" s="68"/>
      <c r="E156" s="71"/>
      <c r="F156" s="71"/>
      <c r="G156" s="71"/>
      <c r="H156" s="71"/>
      <c r="I156" s="71"/>
      <c r="J156" s="71"/>
      <c r="K156" s="74">
        <f>SUM(E156:J156)</f>
        <v>0</v>
      </c>
      <c r="L156" s="75" t="str">
        <f>IF(A156="","",PENGATURAN!$B$8)</f>
        <v/>
      </c>
      <c r="M156" s="74">
        <f>IFERROR(K156/(1-L156),0)</f>
        <v>0</v>
      </c>
      <c r="N156" s="74">
        <f>M156-K156</f>
        <v>0</v>
      </c>
    </row>
    <row r="157" spans="1:14">
      <c r="A157" s="68"/>
      <c r="B157" s="68"/>
      <c r="C157" s="68"/>
      <c r="D157" s="68"/>
      <c r="E157" s="71"/>
      <c r="F157" s="71"/>
      <c r="G157" s="71"/>
      <c r="H157" s="71"/>
      <c r="I157" s="71"/>
      <c r="J157" s="71"/>
      <c r="K157" s="74">
        <f>SUM(E157:J157)</f>
        <v>0</v>
      </c>
      <c r="L157" s="75" t="str">
        <f>IF(A157="","",PENGATURAN!$B$8)</f>
        <v/>
      </c>
      <c r="M157" s="74">
        <f>IFERROR(K157/(1-L157),0)</f>
        <v>0</v>
      </c>
      <c r="N157" s="74">
        <f>M157-K157</f>
        <v>0</v>
      </c>
    </row>
    <row r="158" spans="1:14">
      <c r="A158" s="68"/>
      <c r="B158" s="68"/>
      <c r="C158" s="68"/>
      <c r="D158" s="68"/>
      <c r="E158" s="71"/>
      <c r="F158" s="71"/>
      <c r="G158" s="71"/>
      <c r="H158" s="71"/>
      <c r="I158" s="71"/>
      <c r="J158" s="71"/>
      <c r="K158" s="74">
        <f>SUM(E158:J158)</f>
        <v>0</v>
      </c>
      <c r="L158" s="75" t="str">
        <f>IF(A158="","",PENGATURAN!$B$8)</f>
        <v/>
      </c>
      <c r="M158" s="74">
        <f>IFERROR(K158/(1-L158),0)</f>
        <v>0</v>
      </c>
      <c r="N158" s="74">
        <f>M158-K158</f>
        <v>0</v>
      </c>
    </row>
    <row r="159" spans="1:14">
      <c r="A159" s="68"/>
      <c r="B159" s="68"/>
      <c r="C159" s="68"/>
      <c r="D159" s="68"/>
      <c r="E159" s="71"/>
      <c r="F159" s="71"/>
      <c r="G159" s="71"/>
      <c r="H159" s="71"/>
      <c r="I159" s="71"/>
      <c r="J159" s="71"/>
      <c r="K159" s="74">
        <f>SUM(E159:J159)</f>
        <v>0</v>
      </c>
      <c r="L159" s="75" t="str">
        <f>IF(A159="","",PENGATURAN!$B$8)</f>
        <v/>
      </c>
      <c r="M159" s="74">
        <f>IFERROR(K159/(1-L159),0)</f>
        <v>0</v>
      </c>
      <c r="N159" s="74">
        <f>M159-K159</f>
        <v>0</v>
      </c>
    </row>
    <row r="160" spans="1:14">
      <c r="A160" s="68"/>
      <c r="B160" s="68"/>
      <c r="C160" s="68"/>
      <c r="D160" s="68"/>
      <c r="E160" s="71"/>
      <c r="F160" s="71"/>
      <c r="G160" s="71"/>
      <c r="H160" s="71"/>
      <c r="I160" s="71"/>
      <c r="J160" s="71"/>
      <c r="K160" s="74">
        <f>SUM(E160:J160)</f>
        <v>0</v>
      </c>
      <c r="L160" s="75" t="str">
        <f>IF(A160="","",PENGATURAN!$B$8)</f>
        <v/>
      </c>
      <c r="M160" s="74">
        <f>IFERROR(K160/(1-L160),0)</f>
        <v>0</v>
      </c>
      <c r="N160" s="74">
        <f>M160-K160</f>
        <v>0</v>
      </c>
    </row>
    <row r="161" spans="1:14">
      <c r="A161" s="68"/>
      <c r="B161" s="68"/>
      <c r="C161" s="68"/>
      <c r="D161" s="68"/>
      <c r="E161" s="71"/>
      <c r="F161" s="71"/>
      <c r="G161" s="71"/>
      <c r="H161" s="71"/>
      <c r="I161" s="71"/>
      <c r="J161" s="71"/>
      <c r="K161" s="74">
        <f>SUM(E161:J161)</f>
        <v>0</v>
      </c>
      <c r="L161" s="75" t="str">
        <f>IF(A161="","",PENGATURAN!$B$8)</f>
        <v/>
      </c>
      <c r="M161" s="74">
        <f>IFERROR(K161/(1-L161),0)</f>
        <v>0</v>
      </c>
      <c r="N161" s="74">
        <f>M161-K161</f>
        <v>0</v>
      </c>
    </row>
    <row r="162" spans="1:14">
      <c r="A162" s="68"/>
      <c r="B162" s="68"/>
      <c r="C162" s="68"/>
      <c r="D162" s="68"/>
      <c r="E162" s="71"/>
      <c r="F162" s="71"/>
      <c r="G162" s="71"/>
      <c r="H162" s="71"/>
      <c r="I162" s="71"/>
      <c r="J162" s="71"/>
      <c r="K162" s="74">
        <f>SUM(E162:J162)</f>
        <v>0</v>
      </c>
      <c r="L162" s="75" t="str">
        <f>IF(A162="","",PENGATURAN!$B$8)</f>
        <v/>
      </c>
      <c r="M162" s="74">
        <f>IFERROR(K162/(1-L162),0)</f>
        <v>0</v>
      </c>
      <c r="N162" s="74">
        <f>M162-K162</f>
        <v>0</v>
      </c>
    </row>
    <row r="163" spans="1:14">
      <c r="A163" s="68"/>
      <c r="B163" s="68"/>
      <c r="C163" s="68"/>
      <c r="D163" s="68"/>
      <c r="E163" s="71"/>
      <c r="F163" s="71"/>
      <c r="G163" s="71"/>
      <c r="H163" s="71"/>
      <c r="I163" s="71"/>
      <c r="J163" s="71"/>
      <c r="K163" s="74">
        <f>SUM(E163:J163)</f>
        <v>0</v>
      </c>
      <c r="L163" s="75" t="str">
        <f>IF(A163="","",PENGATURAN!$B$8)</f>
        <v/>
      </c>
      <c r="M163" s="74">
        <f>IFERROR(K163/(1-L163),0)</f>
        <v>0</v>
      </c>
      <c r="N163" s="74">
        <f>M163-K163</f>
        <v>0</v>
      </c>
    </row>
    <row r="164" spans="1:14">
      <c r="A164" s="68"/>
      <c r="B164" s="68"/>
      <c r="C164" s="68"/>
      <c r="D164" s="68"/>
      <c r="E164" s="71"/>
      <c r="F164" s="71"/>
      <c r="G164" s="71"/>
      <c r="H164" s="71"/>
      <c r="I164" s="71"/>
      <c r="J164" s="71"/>
      <c r="K164" s="74">
        <f>SUM(E164:J164)</f>
        <v>0</v>
      </c>
      <c r="L164" s="75" t="str">
        <f>IF(A164="","",PENGATURAN!$B$8)</f>
        <v/>
      </c>
      <c r="M164" s="74">
        <f>IFERROR(K164/(1-L164),0)</f>
        <v>0</v>
      </c>
      <c r="N164" s="74">
        <f>M164-K164</f>
        <v>0</v>
      </c>
    </row>
    <row r="165" spans="1:14">
      <c r="A165" s="68"/>
      <c r="B165" s="68"/>
      <c r="C165" s="68"/>
      <c r="D165" s="68"/>
      <c r="E165" s="71"/>
      <c r="F165" s="71"/>
      <c r="G165" s="71"/>
      <c r="H165" s="71"/>
      <c r="I165" s="71"/>
      <c r="J165" s="71"/>
      <c r="K165" s="74">
        <f>SUM(E165:J165)</f>
        <v>0</v>
      </c>
      <c r="L165" s="75" t="str">
        <f>IF(A165="","",PENGATURAN!$B$8)</f>
        <v/>
      </c>
      <c r="M165" s="74">
        <f>IFERROR(K165/(1-L165),0)</f>
        <v>0</v>
      </c>
      <c r="N165" s="74">
        <f>M165-K165</f>
        <v>0</v>
      </c>
    </row>
    <row r="166" spans="1:14">
      <c r="A166" s="68"/>
      <c r="B166" s="68"/>
      <c r="C166" s="68"/>
      <c r="D166" s="68"/>
      <c r="E166" s="71"/>
      <c r="F166" s="71"/>
      <c r="G166" s="71"/>
      <c r="H166" s="71"/>
      <c r="I166" s="71"/>
      <c r="J166" s="71"/>
      <c r="K166" s="74">
        <f>SUM(E166:J166)</f>
        <v>0</v>
      </c>
      <c r="L166" s="75" t="str">
        <f>IF(A166="","",PENGATURAN!$B$8)</f>
        <v/>
      </c>
      <c r="M166" s="74">
        <f>IFERROR(K166/(1-L166),0)</f>
        <v>0</v>
      </c>
      <c r="N166" s="74">
        <f>M166-K166</f>
        <v>0</v>
      </c>
    </row>
    <row r="167" spans="1:14">
      <c r="A167" s="68"/>
      <c r="B167" s="68"/>
      <c r="C167" s="68"/>
      <c r="D167" s="68"/>
      <c r="E167" s="71"/>
      <c r="F167" s="71"/>
      <c r="G167" s="71"/>
      <c r="H167" s="71"/>
      <c r="I167" s="71"/>
      <c r="J167" s="71"/>
      <c r="K167" s="74">
        <f>SUM(E167:J167)</f>
        <v>0</v>
      </c>
      <c r="L167" s="75" t="str">
        <f>IF(A167="","",PENGATURAN!$B$8)</f>
        <v/>
      </c>
      <c r="M167" s="74">
        <f>IFERROR(K167/(1-L167),0)</f>
        <v>0</v>
      </c>
      <c r="N167" s="74">
        <f>M167-K167</f>
        <v>0</v>
      </c>
    </row>
    <row r="168" spans="1:14">
      <c r="A168" s="68"/>
      <c r="B168" s="68"/>
      <c r="C168" s="68"/>
      <c r="D168" s="68"/>
      <c r="E168" s="71"/>
      <c r="F168" s="71"/>
      <c r="G168" s="71"/>
      <c r="H168" s="71"/>
      <c r="I168" s="71"/>
      <c r="J168" s="71"/>
      <c r="K168" s="74">
        <f>SUM(E168:J168)</f>
        <v>0</v>
      </c>
      <c r="L168" s="75" t="str">
        <f>IF(A168="","",PENGATURAN!$B$8)</f>
        <v/>
      </c>
      <c r="M168" s="74">
        <f>IFERROR(K168/(1-L168),0)</f>
        <v>0</v>
      </c>
      <c r="N168" s="74">
        <f>M168-K168</f>
        <v>0</v>
      </c>
    </row>
    <row r="169" spans="1:14">
      <c r="A169" s="68"/>
      <c r="B169" s="68"/>
      <c r="C169" s="68"/>
      <c r="D169" s="68"/>
      <c r="E169" s="71"/>
      <c r="F169" s="71"/>
      <c r="G169" s="71"/>
      <c r="H169" s="71"/>
      <c r="I169" s="71"/>
      <c r="J169" s="71"/>
      <c r="K169" s="74">
        <f>SUM(E169:J169)</f>
        <v>0</v>
      </c>
      <c r="L169" s="75" t="str">
        <f>IF(A169="","",PENGATURAN!$B$8)</f>
        <v/>
      </c>
      <c r="M169" s="74">
        <f>IFERROR(K169/(1-L169),0)</f>
        <v>0</v>
      </c>
      <c r="N169" s="74">
        <f>M169-K169</f>
        <v>0</v>
      </c>
    </row>
    <row r="170" spans="1:14">
      <c r="A170" s="68"/>
      <c r="B170" s="68"/>
      <c r="C170" s="68"/>
      <c r="D170" s="68"/>
      <c r="E170" s="71"/>
      <c r="F170" s="71"/>
      <c r="G170" s="71"/>
      <c r="H170" s="71"/>
      <c r="I170" s="71"/>
      <c r="J170" s="71"/>
      <c r="K170" s="74">
        <f>SUM(E170:J170)</f>
        <v>0</v>
      </c>
      <c r="L170" s="75" t="str">
        <f>IF(A170="","",PENGATURAN!$B$8)</f>
        <v/>
      </c>
      <c r="M170" s="74">
        <f>IFERROR(K170/(1-L170),0)</f>
        <v>0</v>
      </c>
      <c r="N170" s="74">
        <f>M170-K170</f>
        <v>0</v>
      </c>
    </row>
    <row r="171" spans="1:14">
      <c r="A171" s="68"/>
      <c r="B171" s="68"/>
      <c r="C171" s="68"/>
      <c r="D171" s="68"/>
      <c r="E171" s="71"/>
      <c r="F171" s="71"/>
      <c r="G171" s="71"/>
      <c r="H171" s="71"/>
      <c r="I171" s="71"/>
      <c r="J171" s="71"/>
      <c r="K171" s="74">
        <f>SUM(E171:J171)</f>
        <v>0</v>
      </c>
      <c r="L171" s="75" t="str">
        <f>IF(A171="","",PENGATURAN!$B$8)</f>
        <v/>
      </c>
      <c r="M171" s="74">
        <f>IFERROR(K171/(1-L171),0)</f>
        <v>0</v>
      </c>
      <c r="N171" s="74">
        <f>M171-K171</f>
        <v>0</v>
      </c>
    </row>
    <row r="172" spans="1:14">
      <c r="A172" s="68"/>
      <c r="B172" s="68"/>
      <c r="C172" s="68"/>
      <c r="D172" s="68"/>
      <c r="E172" s="71"/>
      <c r="F172" s="71"/>
      <c r="G172" s="71"/>
      <c r="H172" s="71"/>
      <c r="I172" s="71"/>
      <c r="J172" s="71"/>
      <c r="K172" s="74">
        <f>SUM(E172:J172)</f>
        <v>0</v>
      </c>
      <c r="L172" s="75" t="str">
        <f>IF(A172="","",PENGATURAN!$B$8)</f>
        <v/>
      </c>
      <c r="M172" s="74">
        <f>IFERROR(K172/(1-L172),0)</f>
        <v>0</v>
      </c>
      <c r="N172" s="74">
        <f>M172-K172</f>
        <v>0</v>
      </c>
    </row>
    <row r="173" spans="1:14">
      <c r="A173" s="68"/>
      <c r="B173" s="68"/>
      <c r="C173" s="68"/>
      <c r="D173" s="68"/>
      <c r="E173" s="71"/>
      <c r="F173" s="71"/>
      <c r="G173" s="71"/>
      <c r="H173" s="71"/>
      <c r="I173" s="71"/>
      <c r="J173" s="71"/>
      <c r="K173" s="74">
        <f>SUM(E173:J173)</f>
        <v>0</v>
      </c>
      <c r="L173" s="75" t="str">
        <f>IF(A173="","",PENGATURAN!$B$8)</f>
        <v/>
      </c>
      <c r="M173" s="74">
        <f>IFERROR(K173/(1-L173),0)</f>
        <v>0</v>
      </c>
      <c r="N173" s="74">
        <f>M173-K173</f>
        <v>0</v>
      </c>
    </row>
    <row r="174" spans="1:14">
      <c r="A174" s="68"/>
      <c r="B174" s="68"/>
      <c r="C174" s="68"/>
      <c r="D174" s="68"/>
      <c r="E174" s="71"/>
      <c r="F174" s="71"/>
      <c r="G174" s="71"/>
      <c r="H174" s="71"/>
      <c r="I174" s="71"/>
      <c r="J174" s="71"/>
      <c r="K174" s="74">
        <f>SUM(E174:J174)</f>
        <v>0</v>
      </c>
      <c r="L174" s="75" t="str">
        <f>IF(A174="","",PENGATURAN!$B$8)</f>
        <v/>
      </c>
      <c r="M174" s="74">
        <f>IFERROR(K174/(1-L174),0)</f>
        <v>0</v>
      </c>
      <c r="N174" s="74">
        <f>M174-K174</f>
        <v>0</v>
      </c>
    </row>
    <row r="175" spans="1:14">
      <c r="A175" s="68"/>
      <c r="B175" s="68"/>
      <c r="C175" s="68"/>
      <c r="D175" s="68"/>
      <c r="E175" s="71"/>
      <c r="F175" s="71"/>
      <c r="G175" s="71"/>
      <c r="H175" s="71"/>
      <c r="I175" s="71"/>
      <c r="J175" s="71"/>
      <c r="K175" s="74">
        <f>SUM(E175:J175)</f>
        <v>0</v>
      </c>
      <c r="L175" s="75" t="str">
        <f>IF(A175="","",PENGATURAN!$B$8)</f>
        <v/>
      </c>
      <c r="M175" s="74">
        <f>IFERROR(K175/(1-L175),0)</f>
        <v>0</v>
      </c>
      <c r="N175" s="74">
        <f>M175-K175</f>
        <v>0</v>
      </c>
    </row>
    <row r="176" spans="1:14">
      <c r="A176" s="68"/>
      <c r="B176" s="68"/>
      <c r="C176" s="68"/>
      <c r="D176" s="68"/>
      <c r="E176" s="71"/>
      <c r="F176" s="71"/>
      <c r="G176" s="71"/>
      <c r="H176" s="71"/>
      <c r="I176" s="71"/>
      <c r="J176" s="71"/>
      <c r="K176" s="74">
        <f>SUM(E176:J176)</f>
        <v>0</v>
      </c>
      <c r="L176" s="75" t="str">
        <f>IF(A176="","",PENGATURAN!$B$8)</f>
        <v/>
      </c>
      <c r="M176" s="74">
        <f>IFERROR(K176/(1-L176),0)</f>
        <v>0</v>
      </c>
      <c r="N176" s="74">
        <f>M176-K176</f>
        <v>0</v>
      </c>
    </row>
    <row r="177" spans="1:14">
      <c r="A177" s="68"/>
      <c r="B177" s="68"/>
      <c r="C177" s="68"/>
      <c r="D177" s="68"/>
      <c r="E177" s="71"/>
      <c r="F177" s="71"/>
      <c r="G177" s="71"/>
      <c r="H177" s="71"/>
      <c r="I177" s="71"/>
      <c r="J177" s="71"/>
      <c r="K177" s="74">
        <f>SUM(E177:J177)</f>
        <v>0</v>
      </c>
      <c r="L177" s="75" t="str">
        <f>IF(A177="","",PENGATURAN!$B$8)</f>
        <v/>
      </c>
      <c r="M177" s="74">
        <f>IFERROR(K177/(1-L177),0)</f>
        <v>0</v>
      </c>
      <c r="N177" s="74">
        <f>M177-K177</f>
        <v>0</v>
      </c>
    </row>
    <row r="178" spans="1:14">
      <c r="A178" s="68"/>
      <c r="B178" s="68"/>
      <c r="C178" s="68"/>
      <c r="D178" s="68"/>
      <c r="E178" s="71"/>
      <c r="F178" s="71"/>
      <c r="G178" s="71"/>
      <c r="H178" s="71"/>
      <c r="I178" s="71"/>
      <c r="J178" s="71"/>
      <c r="K178" s="74">
        <f>SUM(E178:J178)</f>
        <v>0</v>
      </c>
      <c r="L178" s="75" t="str">
        <f>IF(A178="","",PENGATURAN!$B$8)</f>
        <v/>
      </c>
      <c r="M178" s="74">
        <f>IFERROR(K178/(1-L178),0)</f>
        <v>0</v>
      </c>
      <c r="N178" s="74">
        <f>M178-K178</f>
        <v>0</v>
      </c>
    </row>
    <row r="179" spans="1:14">
      <c r="A179" s="68"/>
      <c r="B179" s="68"/>
      <c r="C179" s="68"/>
      <c r="D179" s="68"/>
      <c r="E179" s="71"/>
      <c r="F179" s="71"/>
      <c r="G179" s="71"/>
      <c r="H179" s="71"/>
      <c r="I179" s="71"/>
      <c r="J179" s="71"/>
      <c r="K179" s="74">
        <f>SUM(E179:J179)</f>
        <v>0</v>
      </c>
      <c r="L179" s="75" t="str">
        <f>IF(A179="","",PENGATURAN!$B$8)</f>
        <v/>
      </c>
      <c r="M179" s="74">
        <f>IFERROR(K179/(1-L179),0)</f>
        <v>0</v>
      </c>
      <c r="N179" s="74">
        <f>M179-K179</f>
        <v>0</v>
      </c>
    </row>
    <row r="180" spans="1:14">
      <c r="A180" s="68"/>
      <c r="B180" s="68"/>
      <c r="C180" s="68"/>
      <c r="D180" s="68"/>
      <c r="E180" s="71"/>
      <c r="F180" s="71"/>
      <c r="G180" s="71"/>
      <c r="H180" s="71"/>
      <c r="I180" s="71"/>
      <c r="J180" s="71"/>
      <c r="K180" s="74">
        <f>SUM(E180:J180)</f>
        <v>0</v>
      </c>
      <c r="L180" s="75" t="str">
        <f>IF(A180="","",PENGATURAN!$B$8)</f>
        <v/>
      </c>
      <c r="M180" s="74">
        <f>IFERROR(K180/(1-L180),0)</f>
        <v>0</v>
      </c>
      <c r="N180" s="74">
        <f>M180-K180</f>
        <v>0</v>
      </c>
    </row>
    <row r="181" spans="1:14">
      <c r="A181" s="68"/>
      <c r="B181" s="68"/>
      <c r="C181" s="68"/>
      <c r="D181" s="68"/>
      <c r="E181" s="71"/>
      <c r="F181" s="71"/>
      <c r="G181" s="71"/>
      <c r="H181" s="71"/>
      <c r="I181" s="71"/>
      <c r="J181" s="71"/>
      <c r="K181" s="74">
        <f>SUM(E181:J181)</f>
        <v>0</v>
      </c>
      <c r="L181" s="75" t="str">
        <f>IF(A181="","",PENGATURAN!$B$8)</f>
        <v/>
      </c>
      <c r="M181" s="74">
        <f>IFERROR(K181/(1-L181),0)</f>
        <v>0</v>
      </c>
      <c r="N181" s="74">
        <f>M181-K181</f>
        <v>0</v>
      </c>
    </row>
    <row r="182" spans="1:14">
      <c r="A182" s="68"/>
      <c r="B182" s="68"/>
      <c r="C182" s="68"/>
      <c r="D182" s="68"/>
      <c r="E182" s="71"/>
      <c r="F182" s="71"/>
      <c r="G182" s="71"/>
      <c r="H182" s="71"/>
      <c r="I182" s="71"/>
      <c r="J182" s="71"/>
      <c r="K182" s="74">
        <f>SUM(E182:J182)</f>
        <v>0</v>
      </c>
      <c r="L182" s="75" t="str">
        <f>IF(A182="","",PENGATURAN!$B$8)</f>
        <v/>
      </c>
      <c r="M182" s="74">
        <f>IFERROR(K182/(1-L182),0)</f>
        <v>0</v>
      </c>
      <c r="N182" s="74">
        <f>M182-K182</f>
        <v>0</v>
      </c>
    </row>
    <row r="183" spans="1:14">
      <c r="A183" s="68"/>
      <c r="B183" s="68"/>
      <c r="C183" s="68"/>
      <c r="D183" s="68"/>
      <c r="E183" s="71"/>
      <c r="F183" s="71"/>
      <c r="G183" s="71"/>
      <c r="H183" s="71"/>
      <c r="I183" s="71"/>
      <c r="J183" s="71"/>
      <c r="K183" s="74">
        <f>SUM(E183:J183)</f>
        <v>0</v>
      </c>
      <c r="L183" s="75" t="str">
        <f>IF(A183="","",PENGATURAN!$B$8)</f>
        <v/>
      </c>
      <c r="M183" s="74">
        <f>IFERROR(K183/(1-L183),0)</f>
        <v>0</v>
      </c>
      <c r="N183" s="74">
        <f>M183-K183</f>
        <v>0</v>
      </c>
    </row>
    <row r="184" spans="1:14">
      <c r="A184" s="68"/>
      <c r="B184" s="68"/>
      <c r="C184" s="68"/>
      <c r="D184" s="68"/>
      <c r="E184" s="71"/>
      <c r="F184" s="71"/>
      <c r="G184" s="71"/>
      <c r="H184" s="71"/>
      <c r="I184" s="71"/>
      <c r="J184" s="71"/>
      <c r="K184" s="74">
        <f>SUM(E184:J184)</f>
        <v>0</v>
      </c>
      <c r="L184" s="75" t="str">
        <f>IF(A184="","",PENGATURAN!$B$8)</f>
        <v/>
      </c>
      <c r="M184" s="74">
        <f>IFERROR(K184/(1-L184),0)</f>
        <v>0</v>
      </c>
      <c r="N184" s="74">
        <f>M184-K184</f>
        <v>0</v>
      </c>
    </row>
    <row r="185" spans="1:14">
      <c r="A185" s="68"/>
      <c r="B185" s="68"/>
      <c r="C185" s="68"/>
      <c r="D185" s="68"/>
      <c r="E185" s="71"/>
      <c r="F185" s="71"/>
      <c r="G185" s="71"/>
      <c r="H185" s="71"/>
      <c r="I185" s="71"/>
      <c r="J185" s="71"/>
      <c r="K185" s="74">
        <f>SUM(E185:J185)</f>
        <v>0</v>
      </c>
      <c r="L185" s="75" t="str">
        <f>IF(A185="","",PENGATURAN!$B$8)</f>
        <v/>
      </c>
      <c r="M185" s="74">
        <f>IFERROR(K185/(1-L185),0)</f>
        <v>0</v>
      </c>
      <c r="N185" s="74">
        <f>M185-K185</f>
        <v>0</v>
      </c>
    </row>
    <row r="186" spans="1:14">
      <c r="A186" s="68"/>
      <c r="B186" s="68"/>
      <c r="C186" s="68"/>
      <c r="D186" s="68"/>
      <c r="E186" s="71"/>
      <c r="F186" s="71"/>
      <c r="G186" s="71"/>
      <c r="H186" s="71"/>
      <c r="I186" s="71"/>
      <c r="J186" s="71"/>
      <c r="K186" s="74">
        <f>SUM(E186:J186)</f>
        <v>0</v>
      </c>
      <c r="L186" s="75" t="str">
        <f>IF(A186="","",PENGATURAN!$B$8)</f>
        <v/>
      </c>
      <c r="M186" s="74">
        <f>IFERROR(K186/(1-L186),0)</f>
        <v>0</v>
      </c>
      <c r="N186" s="74">
        <f>M186-K186</f>
        <v>0</v>
      </c>
    </row>
    <row r="187" spans="1:14">
      <c r="A187" s="68"/>
      <c r="B187" s="68"/>
      <c r="C187" s="68"/>
      <c r="D187" s="68"/>
      <c r="E187" s="71"/>
      <c r="F187" s="71"/>
      <c r="G187" s="71"/>
      <c r="H187" s="71"/>
      <c r="I187" s="71"/>
      <c r="J187" s="71"/>
      <c r="K187" s="74">
        <f>SUM(E187:J187)</f>
        <v>0</v>
      </c>
      <c r="L187" s="75" t="str">
        <f>IF(A187="","",PENGATURAN!$B$8)</f>
        <v/>
      </c>
      <c r="M187" s="74">
        <f>IFERROR(K187/(1-L187),0)</f>
        <v>0</v>
      </c>
      <c r="N187" s="74">
        <f>M187-K187</f>
        <v>0</v>
      </c>
    </row>
    <row r="188" spans="1:14">
      <c r="A188" s="68"/>
      <c r="B188" s="68"/>
      <c r="C188" s="68"/>
      <c r="D188" s="68"/>
      <c r="E188" s="71"/>
      <c r="F188" s="71"/>
      <c r="G188" s="71"/>
      <c r="H188" s="71"/>
      <c r="I188" s="71"/>
      <c r="J188" s="71"/>
      <c r="K188" s="74">
        <f>SUM(E188:J188)</f>
        <v>0</v>
      </c>
      <c r="L188" s="75" t="str">
        <f>IF(A188="","",PENGATURAN!$B$8)</f>
        <v/>
      </c>
      <c r="M188" s="74">
        <f>IFERROR(K188/(1-L188),0)</f>
        <v>0</v>
      </c>
      <c r="N188" s="74">
        <f>M188-K188</f>
        <v>0</v>
      </c>
    </row>
    <row r="189" spans="1:14">
      <c r="A189" s="68"/>
      <c r="B189" s="68"/>
      <c r="C189" s="68"/>
      <c r="D189" s="68"/>
      <c r="E189" s="71"/>
      <c r="F189" s="71"/>
      <c r="G189" s="71"/>
      <c r="H189" s="71"/>
      <c r="I189" s="71"/>
      <c r="J189" s="71"/>
      <c r="K189" s="74">
        <f>SUM(E189:J189)</f>
        <v>0</v>
      </c>
      <c r="L189" s="75" t="str">
        <f>IF(A189="","",PENGATURAN!$B$8)</f>
        <v/>
      </c>
      <c r="M189" s="74">
        <f>IFERROR(K189/(1-L189),0)</f>
        <v>0</v>
      </c>
      <c r="N189" s="74">
        <f>M189-K189</f>
        <v>0</v>
      </c>
    </row>
    <row r="190" spans="1:14">
      <c r="A190" s="68"/>
      <c r="B190" s="68"/>
      <c r="C190" s="68"/>
      <c r="D190" s="68"/>
      <c r="E190" s="71"/>
      <c r="F190" s="71"/>
      <c r="G190" s="71"/>
      <c r="H190" s="71"/>
      <c r="I190" s="71"/>
      <c r="J190" s="71"/>
      <c r="K190" s="74">
        <f>SUM(E190:J190)</f>
        <v>0</v>
      </c>
      <c r="L190" s="75" t="str">
        <f>IF(A190="","",PENGATURAN!$B$8)</f>
        <v/>
      </c>
      <c r="M190" s="74">
        <f>IFERROR(K190/(1-L190),0)</f>
        <v>0</v>
      </c>
      <c r="N190" s="74">
        <f>M190-K190</f>
        <v>0</v>
      </c>
    </row>
    <row r="191" spans="1:14">
      <c r="A191" s="68"/>
      <c r="B191" s="68"/>
      <c r="C191" s="68"/>
      <c r="D191" s="68"/>
      <c r="E191" s="71"/>
      <c r="F191" s="71"/>
      <c r="G191" s="71"/>
      <c r="H191" s="71"/>
      <c r="I191" s="71"/>
      <c r="J191" s="71"/>
      <c r="K191" s="74">
        <f>SUM(E191:J191)</f>
        <v>0</v>
      </c>
      <c r="L191" s="75" t="str">
        <f>IF(A191="","",PENGATURAN!$B$8)</f>
        <v/>
      </c>
      <c r="M191" s="74">
        <f>IFERROR(K191/(1-L191),0)</f>
        <v>0</v>
      </c>
      <c r="N191" s="74">
        <f>M191-K191</f>
        <v>0</v>
      </c>
    </row>
    <row r="192" spans="1:14">
      <c r="A192" s="68"/>
      <c r="B192" s="68"/>
      <c r="C192" s="68"/>
      <c r="D192" s="68"/>
      <c r="E192" s="71"/>
      <c r="F192" s="71"/>
      <c r="G192" s="71"/>
      <c r="H192" s="71"/>
      <c r="I192" s="71"/>
      <c r="J192" s="71"/>
      <c r="K192" s="74">
        <f>SUM(E192:J192)</f>
        <v>0</v>
      </c>
      <c r="L192" s="75" t="str">
        <f>IF(A192="","",PENGATURAN!$B$8)</f>
        <v/>
      </c>
      <c r="M192" s="74">
        <f>IFERROR(K192/(1-L192),0)</f>
        <v>0</v>
      </c>
      <c r="N192" s="74">
        <f>M192-K192</f>
        <v>0</v>
      </c>
    </row>
    <row r="193" spans="1:14">
      <c r="A193" s="68"/>
      <c r="B193" s="68"/>
      <c r="C193" s="68"/>
      <c r="D193" s="68"/>
      <c r="E193" s="71"/>
      <c r="F193" s="71"/>
      <c r="G193" s="71"/>
      <c r="H193" s="71"/>
      <c r="I193" s="71"/>
      <c r="J193" s="71"/>
      <c r="K193" s="74">
        <f>SUM(E193:J193)</f>
        <v>0</v>
      </c>
      <c r="L193" s="75" t="str">
        <f>IF(A193="","",PENGATURAN!$B$8)</f>
        <v/>
      </c>
      <c r="M193" s="74">
        <f>IFERROR(K193/(1-L193),0)</f>
        <v>0</v>
      </c>
      <c r="N193" s="74">
        <f>M193-K193</f>
        <v>0</v>
      </c>
    </row>
    <row r="194" spans="1:14">
      <c r="A194" s="68"/>
      <c r="B194" s="68"/>
      <c r="C194" s="68"/>
      <c r="D194" s="68"/>
      <c r="E194" s="71"/>
      <c r="F194" s="71"/>
      <c r="G194" s="71"/>
      <c r="H194" s="71"/>
      <c r="I194" s="71"/>
      <c r="J194" s="71"/>
      <c r="K194" s="74">
        <f>SUM(E194:J194)</f>
        <v>0</v>
      </c>
      <c r="L194" s="75" t="str">
        <f>IF(A194="","",PENGATURAN!$B$8)</f>
        <v/>
      </c>
      <c r="M194" s="74">
        <f>IFERROR(K194/(1-L194),0)</f>
        <v>0</v>
      </c>
      <c r="N194" s="74">
        <f>M194-K194</f>
        <v>0</v>
      </c>
    </row>
    <row r="195" spans="1:14">
      <c r="A195" s="68"/>
      <c r="B195" s="68"/>
      <c r="C195" s="68"/>
      <c r="D195" s="68"/>
      <c r="E195" s="71"/>
      <c r="F195" s="71"/>
      <c r="G195" s="71"/>
      <c r="H195" s="71"/>
      <c r="I195" s="71"/>
      <c r="J195" s="71"/>
      <c r="K195" s="74">
        <f>SUM(E195:J195)</f>
        <v>0</v>
      </c>
      <c r="L195" s="75" t="str">
        <f>IF(A195="","",PENGATURAN!$B$8)</f>
        <v/>
      </c>
      <c r="M195" s="74">
        <f>IFERROR(K195/(1-L195),0)</f>
        <v>0</v>
      </c>
      <c r="N195" s="74">
        <f>M195-K195</f>
        <v>0</v>
      </c>
    </row>
    <row r="196" spans="1:14">
      <c r="A196" s="68"/>
      <c r="B196" s="68"/>
      <c r="C196" s="68"/>
      <c r="D196" s="68"/>
      <c r="E196" s="71"/>
      <c r="F196" s="71"/>
      <c r="G196" s="71"/>
      <c r="H196" s="71"/>
      <c r="I196" s="71"/>
      <c r="J196" s="71"/>
      <c r="K196" s="74">
        <f>SUM(E196:J196)</f>
        <v>0</v>
      </c>
      <c r="L196" s="75" t="str">
        <f>IF(A196="","",PENGATURAN!$B$8)</f>
        <v/>
      </c>
      <c r="M196" s="74">
        <f>IFERROR(K196/(1-L196),0)</f>
        <v>0</v>
      </c>
      <c r="N196" s="74">
        <f>M196-K196</f>
        <v>0</v>
      </c>
    </row>
    <row r="197" spans="1:14">
      <c r="A197" s="68"/>
      <c r="B197" s="68"/>
      <c r="C197" s="68"/>
      <c r="D197" s="68"/>
      <c r="E197" s="71"/>
      <c r="F197" s="71"/>
      <c r="G197" s="71"/>
      <c r="H197" s="71"/>
      <c r="I197" s="71"/>
      <c r="J197" s="71"/>
      <c r="K197" s="74">
        <f>SUM(E197:J197)</f>
        <v>0</v>
      </c>
      <c r="L197" s="75" t="str">
        <f>IF(A197="","",PENGATURAN!$B$8)</f>
        <v/>
      </c>
      <c r="M197" s="74">
        <f>IFERROR(K197/(1-L197),0)</f>
        <v>0</v>
      </c>
      <c r="N197" s="74">
        <f>M197-K197</f>
        <v>0</v>
      </c>
    </row>
    <row r="198" spans="1:14">
      <c r="A198" s="68"/>
      <c r="B198" s="68"/>
      <c r="C198" s="68"/>
      <c r="D198" s="68"/>
      <c r="E198" s="71"/>
      <c r="F198" s="71"/>
      <c r="G198" s="71"/>
      <c r="H198" s="71"/>
      <c r="I198" s="71"/>
      <c r="J198" s="71"/>
      <c r="K198" s="74">
        <f>SUM(E198:J198)</f>
        <v>0</v>
      </c>
      <c r="L198" s="75" t="str">
        <f>IF(A198="","",PENGATURAN!$B$8)</f>
        <v/>
      </c>
      <c r="M198" s="74">
        <f>IFERROR(K198/(1-L198),0)</f>
        <v>0</v>
      </c>
      <c r="N198" s="74">
        <f>M198-K198</f>
        <v>0</v>
      </c>
    </row>
    <row r="199" spans="1:14">
      <c r="A199" s="68"/>
      <c r="B199" s="68"/>
      <c r="C199" s="68"/>
      <c r="D199" s="68"/>
      <c r="E199" s="71"/>
      <c r="F199" s="71"/>
      <c r="G199" s="71"/>
      <c r="H199" s="71"/>
      <c r="I199" s="71"/>
      <c r="J199" s="71"/>
      <c r="K199" s="74">
        <f>SUM(E199:J199)</f>
        <v>0</v>
      </c>
      <c r="L199" s="75" t="str">
        <f>IF(A199="","",PENGATURAN!$B$8)</f>
        <v/>
      </c>
      <c r="M199" s="74">
        <f>IFERROR(K199/(1-L199),0)</f>
        <v>0</v>
      </c>
      <c r="N199" s="74">
        <f>M199-K199</f>
        <v>0</v>
      </c>
    </row>
    <row r="200" spans="1:14">
      <c r="A200" s="68"/>
      <c r="B200" s="68"/>
      <c r="C200" s="68"/>
      <c r="D200" s="68"/>
      <c r="E200" s="71"/>
      <c r="F200" s="71"/>
      <c r="G200" s="71"/>
      <c r="H200" s="71"/>
      <c r="I200" s="71"/>
      <c r="J200" s="71"/>
      <c r="K200" s="74">
        <f>SUM(E200:J200)</f>
        <v>0</v>
      </c>
      <c r="L200" s="75" t="str">
        <f>IF(A200="","",PENGATURAN!$B$8)</f>
        <v/>
      </c>
      <c r="M200" s="74">
        <f>IFERROR(K200/(1-L200),0)</f>
        <v>0</v>
      </c>
      <c r="N200" s="74">
        <f>M200-K200</f>
        <v>0</v>
      </c>
    </row>
    <row r="201" spans="1:14">
      <c r="A201" s="68"/>
      <c r="B201" s="68"/>
      <c r="C201" s="68"/>
      <c r="D201" s="68"/>
      <c r="E201" s="71"/>
      <c r="F201" s="71"/>
      <c r="G201" s="71"/>
      <c r="H201" s="71"/>
      <c r="I201" s="71"/>
      <c r="J201" s="71"/>
      <c r="K201" s="74">
        <f>SUM(E201:J201)</f>
        <v>0</v>
      </c>
      <c r="L201" s="75" t="str">
        <f>IF(A201="","",PENGATURAN!$B$8)</f>
        <v/>
      </c>
      <c r="M201" s="74">
        <f>IFERROR(K201/(1-L201),0)</f>
        <v>0</v>
      </c>
      <c r="N201" s="74">
        <f>M201-K201</f>
        <v>0</v>
      </c>
    </row>
    <row r="202" spans="1:14">
      <c r="A202" s="68"/>
      <c r="B202" s="68"/>
      <c r="C202" s="68"/>
      <c r="D202" s="68"/>
      <c r="E202" s="71"/>
      <c r="F202" s="71"/>
      <c r="G202" s="71"/>
      <c r="H202" s="71"/>
      <c r="I202" s="71"/>
      <c r="J202" s="71"/>
      <c r="K202" s="74">
        <f>SUM(E202:J202)</f>
        <v>0</v>
      </c>
      <c r="L202" s="75" t="str">
        <f>IF(A202="","",PENGATURAN!$B$8)</f>
        <v/>
      </c>
      <c r="M202" s="74">
        <f>IFERROR(K202/(1-L202),0)</f>
        <v>0</v>
      </c>
      <c r="N202" s="74">
        <f>M202-K202</f>
        <v>0</v>
      </c>
    </row>
    <row r="203" spans="1:14">
      <c r="A203" s="68"/>
      <c r="B203" s="68"/>
      <c r="C203" s="68"/>
      <c r="D203" s="68"/>
      <c r="E203" s="71"/>
      <c r="F203" s="71"/>
      <c r="G203" s="71"/>
      <c r="H203" s="71"/>
      <c r="I203" s="71"/>
      <c r="J203" s="71"/>
      <c r="K203" s="74">
        <f>SUM(E203:J203)</f>
        <v>0</v>
      </c>
      <c r="L203" s="75" t="str">
        <f>IF(A203="","",PENGATURAN!$B$8)</f>
        <v/>
      </c>
      <c r="M203" s="74">
        <f>IFERROR(K203/(1-L203),0)</f>
        <v>0</v>
      </c>
      <c r="N203" s="74">
        <f>M203-K203</f>
        <v>0</v>
      </c>
    </row>
  </sheetData>
  <mergeCells count="2">
    <mergeCell ref="A1:N1"/>
    <mergeCell ref="A2:N2"/>
  </mergeCells>
  <pageMargins left="0.7" right="0.7" top="0.75" bottom="0.75" header="0.3" footer="0.3"/>
</worksheet>
</file>

<file path=xl/worksheets/sheet5.xml><?xml version="1.0" encoding="utf-8"?>
<worksheet xmlns="http://schemas.openxmlformats.org/spreadsheetml/2006/main" xmlns:mc="http://schemas.openxmlformats.org/markup-compatibility/2006" xmlns:xr="http://schemas.microsoft.com/office/spreadsheetml/2014/revision" mc:Ignorable="x14ac xr xr2 xr3" xr:uid="{00000000-0001-0000-0400-000000000000}">
  <dimension ref="A1:L203"/>
  <sheetViews>
    <sheetView zoomScaleNormal="100" zoomScaleSheetLayoutView="100" workbookViewId="0"/>
  </sheetViews>
  <sheetFormatPr defaultRowHeight="15"/>
  <cols>
    <col min="1" max="5" width="16" customWidth="1"/>
    <col min="6" max="7" width="25" customWidth="1"/>
    <col min="8" max="12" width="16" customWidth="1"/>
  </cols>
  <sheetData>
    <row r="1" spans="1:12" ht="30" customHeight="1">
      <c r="A1" s="60" t="s">
        <v>120</v>
      </c>
      <c r="B1" s="61"/>
      <c r="C1" s="61"/>
      <c r="D1" s="61"/>
      <c r="E1" s="61"/>
      <c r="F1" s="61"/>
      <c r="G1" s="61"/>
      <c r="H1" s="61"/>
      <c r="I1" s="61"/>
      <c r="J1" s="61"/>
      <c r="K1" s="61"/>
      <c r="L1" s="61"/>
    </row>
    <row r="2" spans="1:12">
      <c r="A2" s="72" t="inlineStr">
        <is>
          <t>Mulai isi data asli Vandara Advertising pada baris di bawah header.</t>
        </is>
      </c>
      <c r="B2" s="72"/>
      <c r="C2" s="72"/>
      <c r="D2" s="72"/>
      <c r="E2" s="72"/>
      <c r="F2" s="72"/>
      <c r="G2" s="72"/>
      <c r="H2" s="72"/>
      <c r="I2" s="72"/>
      <c r="J2" s="72"/>
      <c r="K2" s="72"/>
      <c r="L2" s="72"/>
    </row>
    <row r="3" spans="1:12">
      <c r="A3" s="63" t="s">
        <v>121</v>
      </c>
      <c r="B3" s="63" t="s">
        <v>122</v>
      </c>
      <c r="C3" s="63" t="s">
        <v>123</v>
      </c>
      <c r="D3" s="63" t="s">
        <v>77</v>
      </c>
      <c r="E3" s="63" t="s">
        <v>81</v>
      </c>
      <c r="F3" s="63" t="s">
        <v>124</v>
      </c>
      <c r="G3" s="63" t="s">
        <v>125</v>
      </c>
      <c r="H3" s="63" t="s">
        <v>126</v>
      </c>
      <c r="I3" s="63" t="s">
        <v>127</v>
      </c>
      <c r="J3" s="63" t="s">
        <v>128</v>
      </c>
      <c r="K3" s="63" t="s">
        <v>84</v>
      </c>
      <c r="L3" s="63" t="s">
        <v>129</v>
      </c>
    </row>
    <row r="4" spans="1:12">
      <c r="A4" s="73"/>
      <c r="B4" s="68"/>
      <c r="C4" s="68"/>
      <c r="D4" s="68"/>
      <c r="E4" s="68"/>
      <c r="F4" s="68"/>
      <c r="G4" s="68"/>
      <c r="H4" s="71"/>
      <c r="I4" s="68"/>
      <c r="J4" s="73"/>
      <c r="K4" s="68"/>
      <c r="L4" s="68"/>
    </row>
    <row r="5" spans="1:12">
      <c r="A5" s="73"/>
      <c r="B5" s="68"/>
      <c r="C5" s="68"/>
      <c r="D5" s="68"/>
      <c r="E5" s="68"/>
      <c r="F5" s="68"/>
      <c r="G5" s="68"/>
      <c r="H5" s="71"/>
      <c r="I5" s="68"/>
      <c r="J5" s="73"/>
      <c r="K5" s="68"/>
      <c r="L5" s="68"/>
    </row>
    <row r="6" spans="1:12">
      <c r="A6" s="73"/>
      <c r="B6" s="68"/>
      <c r="C6" s="68"/>
      <c r="D6" s="68"/>
      <c r="E6" s="68"/>
      <c r="F6" s="68"/>
      <c r="G6" s="68"/>
      <c r="H6" s="71"/>
      <c r="I6" s="68"/>
      <c r="J6" s="73"/>
      <c r="K6" s="68"/>
      <c r="L6" s="68"/>
    </row>
    <row r="7" spans="1:12">
      <c r="A7" s="73"/>
      <c r="B7" s="68"/>
      <c r="C7" s="68"/>
      <c r="D7" s="68"/>
      <c r="E7" s="68"/>
      <c r="F7" s="68"/>
      <c r="G7" s="68"/>
      <c r="H7" s="71"/>
      <c r="I7" s="68"/>
      <c r="J7" s="73"/>
      <c r="K7" s="68"/>
      <c r="L7" s="68"/>
    </row>
    <row r="8" spans="1:12">
      <c r="A8" s="73"/>
      <c r="B8" s="68"/>
      <c r="C8" s="68"/>
      <c r="D8" s="68"/>
      <c r="E8" s="68"/>
      <c r="F8" s="68"/>
      <c r="G8" s="68"/>
      <c r="H8" s="71"/>
      <c r="I8" s="68"/>
      <c r="J8" s="73"/>
      <c r="K8" s="68"/>
      <c r="L8" s="68"/>
    </row>
    <row r="9" spans="1:12">
      <c r="A9" s="73"/>
      <c r="B9" s="68"/>
      <c r="C9" s="68"/>
      <c r="D9" s="68"/>
      <c r="E9" s="68"/>
      <c r="F9" s="68"/>
      <c r="G9" s="68"/>
      <c r="H9" s="71"/>
      <c r="I9" s="68"/>
      <c r="J9" s="73"/>
      <c r="K9" s="68"/>
      <c r="L9" s="68"/>
    </row>
    <row r="10" spans="1:12">
      <c r="A10" s="73"/>
      <c r="B10" s="68"/>
      <c r="C10" s="68"/>
      <c r="D10" s="68"/>
      <c r="E10" s="68"/>
      <c r="F10" s="68"/>
      <c r="G10" s="68"/>
      <c r="H10" s="71"/>
      <c r="I10" s="68"/>
      <c r="J10" s="73"/>
      <c r="K10" s="68"/>
      <c r="L10" s="68"/>
    </row>
    <row r="11" spans="1:12">
      <c r="A11" s="73"/>
      <c r="B11" s="68"/>
      <c r="C11" s="68"/>
      <c r="D11" s="68"/>
      <c r="E11" s="68"/>
      <c r="F11" s="68"/>
      <c r="G11" s="68"/>
      <c r="H11" s="71"/>
      <c r="I11" s="68"/>
      <c r="J11" s="73"/>
      <c r="K11" s="68"/>
      <c r="L11" s="68"/>
    </row>
    <row r="12" spans="1:12">
      <c r="A12" s="73"/>
      <c r="B12" s="68"/>
      <c r="C12" s="68"/>
      <c r="D12" s="68"/>
      <c r="E12" s="68"/>
      <c r="F12" s="68"/>
      <c r="G12" s="68"/>
      <c r="H12" s="71"/>
      <c r="I12" s="68"/>
      <c r="J12" s="73"/>
      <c r="K12" s="68"/>
      <c r="L12" s="68"/>
    </row>
    <row r="13" spans="1:12">
      <c r="A13" s="73"/>
      <c r="B13" s="68"/>
      <c r="C13" s="68"/>
      <c r="D13" s="68"/>
      <c r="E13" s="68"/>
      <c r="F13" s="68"/>
      <c r="G13" s="68"/>
      <c r="H13" s="71"/>
      <c r="I13" s="68"/>
      <c r="J13" s="73"/>
      <c r="K13" s="68"/>
      <c r="L13" s="68"/>
    </row>
    <row r="14" spans="1:12">
      <c r="A14" s="73"/>
      <c r="B14" s="68"/>
      <c r="C14" s="68"/>
      <c r="D14" s="68"/>
      <c r="E14" s="68"/>
      <c r="F14" s="68"/>
      <c r="G14" s="68"/>
      <c r="H14" s="71"/>
      <c r="I14" s="68"/>
      <c r="J14" s="73"/>
      <c r="K14" s="68"/>
      <c r="L14" s="68"/>
    </row>
    <row r="15" spans="1:12">
      <c r="A15" s="73"/>
      <c r="B15" s="68"/>
      <c r="C15" s="68"/>
      <c r="D15" s="68"/>
      <c r="E15" s="68"/>
      <c r="F15" s="68"/>
      <c r="G15" s="68"/>
      <c r="H15" s="71"/>
      <c r="I15" s="68"/>
      <c r="J15" s="73"/>
      <c r="K15" s="68"/>
      <c r="L15" s="68"/>
    </row>
    <row r="16" spans="1:12">
      <c r="A16" s="73"/>
      <c r="B16" s="68"/>
      <c r="C16" s="68"/>
      <c r="D16" s="68"/>
      <c r="E16" s="68"/>
      <c r="F16" s="68"/>
      <c r="G16" s="68"/>
      <c r="H16" s="71"/>
      <c r="I16" s="68"/>
      <c r="J16" s="73"/>
      <c r="K16" s="68"/>
      <c r="L16" s="68"/>
    </row>
    <row r="17" spans="1:12">
      <c r="A17" s="73"/>
      <c r="B17" s="68"/>
      <c r="C17" s="68"/>
      <c r="D17" s="68"/>
      <c r="E17" s="68"/>
      <c r="F17" s="68"/>
      <c r="G17" s="68"/>
      <c r="H17" s="71"/>
      <c r="I17" s="68"/>
      <c r="J17" s="73"/>
      <c r="K17" s="68"/>
      <c r="L17" s="68"/>
    </row>
    <row r="18" spans="1:12">
      <c r="A18" s="73"/>
      <c r="B18" s="68"/>
      <c r="C18" s="68"/>
      <c r="D18" s="68"/>
      <c r="E18" s="68"/>
      <c r="F18" s="68"/>
      <c r="G18" s="68"/>
      <c r="H18" s="71"/>
      <c r="I18" s="68"/>
      <c r="J18" s="73"/>
      <c r="K18" s="68"/>
      <c r="L18" s="68"/>
    </row>
    <row r="19" spans="1:12">
      <c r="A19" s="73"/>
      <c r="B19" s="68"/>
      <c r="C19" s="68"/>
      <c r="D19" s="68"/>
      <c r="E19" s="68"/>
      <c r="F19" s="68"/>
      <c r="G19" s="68"/>
      <c r="H19" s="71"/>
      <c r="I19" s="68"/>
      <c r="J19" s="73"/>
      <c r="K19" s="68"/>
      <c r="L19" s="68"/>
    </row>
    <row r="20" spans="1:12">
      <c r="A20" s="73"/>
      <c r="B20" s="68"/>
      <c r="C20" s="68"/>
      <c r="D20" s="68"/>
      <c r="E20" s="68"/>
      <c r="F20" s="68"/>
      <c r="G20" s="68"/>
      <c r="H20" s="71"/>
      <c r="I20" s="68"/>
      <c r="J20" s="73"/>
      <c r="K20" s="68"/>
      <c r="L20" s="68"/>
    </row>
    <row r="21" spans="1:12">
      <c r="A21" s="73"/>
      <c r="B21" s="68"/>
      <c r="C21" s="68"/>
      <c r="D21" s="68"/>
      <c r="E21" s="68"/>
      <c r="F21" s="68"/>
      <c r="G21" s="68"/>
      <c r="H21" s="71"/>
      <c r="I21" s="68"/>
      <c r="J21" s="73"/>
      <c r="K21" s="68"/>
      <c r="L21" s="68"/>
    </row>
    <row r="22" spans="1:12">
      <c r="A22" s="73"/>
      <c r="B22" s="68"/>
      <c r="C22" s="68"/>
      <c r="D22" s="68"/>
      <c r="E22" s="68"/>
      <c r="F22" s="68"/>
      <c r="G22" s="68"/>
      <c r="H22" s="71"/>
      <c r="I22" s="68"/>
      <c r="J22" s="73"/>
      <c r="K22" s="68"/>
      <c r="L22" s="68"/>
    </row>
    <row r="23" spans="1:12">
      <c r="A23" s="73"/>
      <c r="B23" s="68"/>
      <c r="C23" s="68"/>
      <c r="D23" s="68"/>
      <c r="E23" s="68"/>
      <c r="F23" s="68"/>
      <c r="G23" s="68"/>
      <c r="H23" s="71"/>
      <c r="I23" s="68"/>
      <c r="J23" s="73"/>
      <c r="K23" s="68"/>
      <c r="L23" s="68"/>
    </row>
    <row r="24" spans="1:12">
      <c r="A24" s="73"/>
      <c r="B24" s="68"/>
      <c r="C24" s="68"/>
      <c r="D24" s="68"/>
      <c r="E24" s="68"/>
      <c r="F24" s="68"/>
      <c r="G24" s="68"/>
      <c r="H24" s="71"/>
      <c r="I24" s="68"/>
      <c r="J24" s="73"/>
      <c r="K24" s="68"/>
      <c r="L24" s="68"/>
    </row>
    <row r="25" spans="1:12">
      <c r="A25" s="73"/>
      <c r="B25" s="68"/>
      <c r="C25" s="68"/>
      <c r="D25" s="68"/>
      <c r="E25" s="68"/>
      <c r="F25" s="68"/>
      <c r="G25" s="68"/>
      <c r="H25" s="71"/>
      <c r="I25" s="68"/>
      <c r="J25" s="73"/>
      <c r="K25" s="68"/>
      <c r="L25" s="68"/>
    </row>
    <row r="26" spans="1:12">
      <c r="A26" s="73"/>
      <c r="B26" s="68"/>
      <c r="C26" s="68"/>
      <c r="D26" s="68"/>
      <c r="E26" s="68"/>
      <c r="F26" s="68"/>
      <c r="G26" s="68"/>
      <c r="H26" s="71"/>
      <c r="I26" s="68"/>
      <c r="J26" s="73"/>
      <c r="K26" s="68"/>
      <c r="L26" s="68"/>
    </row>
    <row r="27" spans="1:12">
      <c r="A27" s="73"/>
      <c r="B27" s="68"/>
      <c r="C27" s="68"/>
      <c r="D27" s="68"/>
      <c r="E27" s="68"/>
      <c r="F27" s="68"/>
      <c r="G27" s="68"/>
      <c r="H27" s="71"/>
      <c r="I27" s="68"/>
      <c r="J27" s="73"/>
      <c r="K27" s="68"/>
      <c r="L27" s="68"/>
    </row>
    <row r="28" spans="1:12">
      <c r="A28" s="73"/>
      <c r="B28" s="68"/>
      <c r="C28" s="68"/>
      <c r="D28" s="68"/>
      <c r="E28" s="68"/>
      <c r="F28" s="68"/>
      <c r="G28" s="68"/>
      <c r="H28" s="71"/>
      <c r="I28" s="68"/>
      <c r="J28" s="73"/>
      <c r="K28" s="68"/>
      <c r="L28" s="68"/>
    </row>
    <row r="29" spans="1:12">
      <c r="A29" s="73"/>
      <c r="B29" s="68"/>
      <c r="C29" s="68"/>
      <c r="D29" s="68"/>
      <c r="E29" s="68"/>
      <c r="F29" s="68"/>
      <c r="G29" s="68"/>
      <c r="H29" s="71"/>
      <c r="I29" s="68"/>
      <c r="J29" s="73"/>
      <c r="K29" s="68"/>
      <c r="L29" s="68"/>
    </row>
    <row r="30" spans="1:12">
      <c r="A30" s="73"/>
      <c r="B30" s="68"/>
      <c r="C30" s="68"/>
      <c r="D30" s="68"/>
      <c r="E30" s="68"/>
      <c r="F30" s="68"/>
      <c r="G30" s="68"/>
      <c r="H30" s="71"/>
      <c r="I30" s="68"/>
      <c r="J30" s="73"/>
      <c r="K30" s="68"/>
      <c r="L30" s="68"/>
    </row>
    <row r="31" spans="1:12">
      <c r="A31" s="73"/>
      <c r="B31" s="68"/>
      <c r="C31" s="68"/>
      <c r="D31" s="68"/>
      <c r="E31" s="68"/>
      <c r="F31" s="68"/>
      <c r="G31" s="68"/>
      <c r="H31" s="71"/>
      <c r="I31" s="68"/>
      <c r="J31" s="73"/>
      <c r="K31" s="68"/>
      <c r="L31" s="68"/>
    </row>
    <row r="32" spans="1:12">
      <c r="A32" s="73"/>
      <c r="B32" s="68"/>
      <c r="C32" s="68"/>
      <c r="D32" s="68"/>
      <c r="E32" s="68"/>
      <c r="F32" s="68"/>
      <c r="G32" s="68"/>
      <c r="H32" s="71"/>
      <c r="I32" s="68"/>
      <c r="J32" s="73"/>
      <c r="K32" s="68"/>
      <c r="L32" s="68"/>
    </row>
    <row r="33" spans="1:12">
      <c r="A33" s="73"/>
      <c r="B33" s="68"/>
      <c r="C33" s="68"/>
      <c r="D33" s="68"/>
      <c r="E33" s="68"/>
      <c r="F33" s="68"/>
      <c r="G33" s="68"/>
      <c r="H33" s="71"/>
      <c r="I33" s="68"/>
      <c r="J33" s="73"/>
      <c r="K33" s="68"/>
      <c r="L33" s="68"/>
    </row>
    <row r="34" spans="1:12">
      <c r="A34" s="73"/>
      <c r="B34" s="68"/>
      <c r="C34" s="68"/>
      <c r="D34" s="68"/>
      <c r="E34" s="68"/>
      <c r="F34" s="68"/>
      <c r="G34" s="68"/>
      <c r="H34" s="71"/>
      <c r="I34" s="68"/>
      <c r="J34" s="73"/>
      <c r="K34" s="68"/>
      <c r="L34" s="68"/>
    </row>
    <row r="35" spans="1:12">
      <c r="A35" s="73"/>
      <c r="B35" s="68"/>
      <c r="C35" s="68"/>
      <c r="D35" s="68"/>
      <c r="E35" s="68"/>
      <c r="F35" s="68"/>
      <c r="G35" s="68"/>
      <c r="H35" s="71"/>
      <c r="I35" s="68"/>
      <c r="J35" s="73"/>
      <c r="K35" s="68"/>
      <c r="L35" s="68"/>
    </row>
    <row r="36" spans="1:12">
      <c r="A36" s="73"/>
      <c r="B36" s="68"/>
      <c r="C36" s="68"/>
      <c r="D36" s="68"/>
      <c r="E36" s="68"/>
      <c r="F36" s="68"/>
      <c r="G36" s="68"/>
      <c r="H36" s="71"/>
      <c r="I36" s="68"/>
      <c r="J36" s="73"/>
      <c r="K36" s="68"/>
      <c r="L36" s="68"/>
    </row>
    <row r="37" spans="1:12">
      <c r="A37" s="73"/>
      <c r="B37" s="68"/>
      <c r="C37" s="68"/>
      <c r="D37" s="68"/>
      <c r="E37" s="68"/>
      <c r="F37" s="68"/>
      <c r="G37" s="68"/>
      <c r="H37" s="71"/>
      <c r="I37" s="68"/>
      <c r="J37" s="73"/>
      <c r="K37" s="68"/>
      <c r="L37" s="68"/>
    </row>
    <row r="38" spans="1:12">
      <c r="A38" s="73"/>
      <c r="B38" s="68"/>
      <c r="C38" s="68"/>
      <c r="D38" s="68"/>
      <c r="E38" s="68"/>
      <c r="F38" s="68"/>
      <c r="G38" s="68"/>
      <c r="H38" s="71"/>
      <c r="I38" s="68"/>
      <c r="J38" s="73"/>
      <c r="K38" s="68"/>
      <c r="L38" s="68"/>
    </row>
    <row r="39" spans="1:12">
      <c r="A39" s="73"/>
      <c r="B39" s="68"/>
      <c r="C39" s="68"/>
      <c r="D39" s="68"/>
      <c r="E39" s="68"/>
      <c r="F39" s="68"/>
      <c r="G39" s="68"/>
      <c r="H39" s="71"/>
      <c r="I39" s="68"/>
      <c r="J39" s="73"/>
      <c r="K39" s="68"/>
      <c r="L39" s="68"/>
    </row>
    <row r="40" spans="1:12">
      <c r="A40" s="73"/>
      <c r="B40" s="68"/>
      <c r="C40" s="68"/>
      <c r="D40" s="68"/>
      <c r="E40" s="68"/>
      <c r="F40" s="68"/>
      <c r="G40" s="68"/>
      <c r="H40" s="71"/>
      <c r="I40" s="68"/>
      <c r="J40" s="73"/>
      <c r="K40" s="68"/>
      <c r="L40" s="68"/>
    </row>
    <row r="41" spans="1:12">
      <c r="A41" s="73"/>
      <c r="B41" s="68"/>
      <c r="C41" s="68"/>
      <c r="D41" s="68"/>
      <c r="E41" s="68"/>
      <c r="F41" s="68"/>
      <c r="G41" s="68"/>
      <c r="H41" s="71"/>
      <c r="I41" s="68"/>
      <c r="J41" s="73"/>
      <c r="K41" s="68"/>
      <c r="L41" s="68"/>
    </row>
    <row r="42" spans="1:12">
      <c r="A42" s="73"/>
      <c r="B42" s="68"/>
      <c r="C42" s="68"/>
      <c r="D42" s="68"/>
      <c r="E42" s="68"/>
      <c r="F42" s="68"/>
      <c r="G42" s="68"/>
      <c r="H42" s="71"/>
      <c r="I42" s="68"/>
      <c r="J42" s="73"/>
      <c r="K42" s="68"/>
      <c r="L42" s="68"/>
    </row>
    <row r="43" spans="1:12">
      <c r="A43" s="73"/>
      <c r="B43" s="68"/>
      <c r="C43" s="68"/>
      <c r="D43" s="68"/>
      <c r="E43" s="68"/>
      <c r="F43" s="68"/>
      <c r="G43" s="68"/>
      <c r="H43" s="71"/>
      <c r="I43" s="68"/>
      <c r="J43" s="73"/>
      <c r="K43" s="68"/>
      <c r="L43" s="68"/>
    </row>
    <row r="44" spans="1:12">
      <c r="A44" s="73"/>
      <c r="B44" s="68"/>
      <c r="C44" s="68"/>
      <c r="D44" s="68"/>
      <c r="E44" s="68"/>
      <c r="F44" s="68"/>
      <c r="G44" s="68"/>
      <c r="H44" s="71"/>
      <c r="I44" s="68"/>
      <c r="J44" s="73"/>
      <c r="K44" s="68"/>
      <c r="L44" s="68"/>
    </row>
    <row r="45" spans="1:12">
      <c r="A45" s="73"/>
      <c r="B45" s="68"/>
      <c r="C45" s="68"/>
      <c r="D45" s="68"/>
      <c r="E45" s="68"/>
      <c r="F45" s="68"/>
      <c r="G45" s="68"/>
      <c r="H45" s="71"/>
      <c r="I45" s="68"/>
      <c r="J45" s="73"/>
      <c r="K45" s="68"/>
      <c r="L45" s="68"/>
    </row>
    <row r="46" spans="1:12">
      <c r="A46" s="73"/>
      <c r="B46" s="68"/>
      <c r="C46" s="68"/>
      <c r="D46" s="68"/>
      <c r="E46" s="68"/>
      <c r="F46" s="68"/>
      <c r="G46" s="68"/>
      <c r="H46" s="71"/>
      <c r="I46" s="68"/>
      <c r="J46" s="73"/>
      <c r="K46" s="68"/>
      <c r="L46" s="68"/>
    </row>
    <row r="47" spans="1:12">
      <c r="A47" s="73"/>
      <c r="B47" s="68"/>
      <c r="C47" s="68"/>
      <c r="D47" s="68"/>
      <c r="E47" s="68"/>
      <c r="F47" s="68"/>
      <c r="G47" s="68"/>
      <c r="H47" s="71"/>
      <c r="I47" s="68"/>
      <c r="J47" s="73"/>
      <c r="K47" s="68"/>
      <c r="L47" s="68"/>
    </row>
    <row r="48" spans="1:12">
      <c r="A48" s="73"/>
      <c r="B48" s="68"/>
      <c r="C48" s="68"/>
      <c r="D48" s="68"/>
      <c r="E48" s="68"/>
      <c r="F48" s="68"/>
      <c r="G48" s="68"/>
      <c r="H48" s="71"/>
      <c r="I48" s="68"/>
      <c r="J48" s="73"/>
      <c r="K48" s="68"/>
      <c r="L48" s="68"/>
    </row>
    <row r="49" spans="1:12">
      <c r="A49" s="73"/>
      <c r="B49" s="68"/>
      <c r="C49" s="68"/>
      <c r="D49" s="68"/>
      <c r="E49" s="68"/>
      <c r="F49" s="68"/>
      <c r="G49" s="68"/>
      <c r="H49" s="71"/>
      <c r="I49" s="68"/>
      <c r="J49" s="73"/>
      <c r="K49" s="68"/>
      <c r="L49" s="68"/>
    </row>
    <row r="50" spans="1:12">
      <c r="A50" s="73"/>
      <c r="B50" s="68"/>
      <c r="C50" s="68"/>
      <c r="D50" s="68"/>
      <c r="E50" s="68"/>
      <c r="F50" s="68"/>
      <c r="G50" s="68"/>
      <c r="H50" s="71"/>
      <c r="I50" s="68"/>
      <c r="J50" s="73"/>
      <c r="K50" s="68"/>
      <c r="L50" s="68"/>
    </row>
    <row r="51" spans="1:12">
      <c r="A51" s="73"/>
      <c r="B51" s="68"/>
      <c r="C51" s="68"/>
      <c r="D51" s="68"/>
      <c r="E51" s="68"/>
      <c r="F51" s="68"/>
      <c r="G51" s="68"/>
      <c r="H51" s="71"/>
      <c r="I51" s="68"/>
      <c r="J51" s="73"/>
      <c r="K51" s="68"/>
      <c r="L51" s="68"/>
    </row>
    <row r="52" spans="1:12">
      <c r="A52" s="73"/>
      <c r="B52" s="68"/>
      <c r="C52" s="68"/>
      <c r="D52" s="68"/>
      <c r="E52" s="68"/>
      <c r="F52" s="68"/>
      <c r="G52" s="68"/>
      <c r="H52" s="71"/>
      <c r="I52" s="68"/>
      <c r="J52" s="73"/>
      <c r="K52" s="68"/>
      <c r="L52" s="68"/>
    </row>
    <row r="53" spans="1:12">
      <c r="A53" s="73"/>
      <c r="B53" s="68"/>
      <c r="C53" s="68"/>
      <c r="D53" s="68"/>
      <c r="E53" s="68"/>
      <c r="F53" s="68"/>
      <c r="G53" s="68"/>
      <c r="H53" s="71"/>
      <c r="I53" s="68"/>
      <c r="J53" s="73"/>
      <c r="K53" s="68"/>
      <c r="L53" s="68"/>
    </row>
    <row r="54" spans="1:12">
      <c r="A54" s="73"/>
      <c r="B54" s="68"/>
      <c r="C54" s="68"/>
      <c r="D54" s="68"/>
      <c r="E54" s="68"/>
      <c r="F54" s="68"/>
      <c r="G54" s="68"/>
      <c r="H54" s="71"/>
      <c r="I54" s="68"/>
      <c r="J54" s="73"/>
      <c r="K54" s="68"/>
      <c r="L54" s="68"/>
    </row>
    <row r="55" spans="1:12">
      <c r="A55" s="73"/>
      <c r="B55" s="68"/>
      <c r="C55" s="68"/>
      <c r="D55" s="68"/>
      <c r="E55" s="68"/>
      <c r="F55" s="68"/>
      <c r="G55" s="68"/>
      <c r="H55" s="71"/>
      <c r="I55" s="68"/>
      <c r="J55" s="73"/>
      <c r="K55" s="68"/>
      <c r="L55" s="68"/>
    </row>
    <row r="56" spans="1:12">
      <c r="A56" s="73"/>
      <c r="B56" s="68"/>
      <c r="C56" s="68"/>
      <c r="D56" s="68"/>
      <c r="E56" s="68"/>
      <c r="F56" s="68"/>
      <c r="G56" s="68"/>
      <c r="H56" s="71"/>
      <c r="I56" s="68"/>
      <c r="J56" s="73"/>
      <c r="K56" s="68"/>
      <c r="L56" s="68"/>
    </row>
    <row r="57" spans="1:12">
      <c r="A57" s="73"/>
      <c r="B57" s="68"/>
      <c r="C57" s="68"/>
      <c r="D57" s="68"/>
      <c r="E57" s="68"/>
      <c r="F57" s="68"/>
      <c r="G57" s="68"/>
      <c r="H57" s="71"/>
      <c r="I57" s="68"/>
      <c r="J57" s="73"/>
      <c r="K57" s="68"/>
      <c r="L57" s="68"/>
    </row>
    <row r="58" spans="1:12">
      <c r="A58" s="73"/>
      <c r="B58" s="68"/>
      <c r="C58" s="68"/>
      <c r="D58" s="68"/>
      <c r="E58" s="68"/>
      <c r="F58" s="68"/>
      <c r="G58" s="68"/>
      <c r="H58" s="71"/>
      <c r="I58" s="68"/>
      <c r="J58" s="73"/>
      <c r="K58" s="68"/>
      <c r="L58" s="68"/>
    </row>
    <row r="59" spans="1:12">
      <c r="A59" s="73"/>
      <c r="B59" s="68"/>
      <c r="C59" s="68"/>
      <c r="D59" s="68"/>
      <c r="E59" s="68"/>
      <c r="F59" s="68"/>
      <c r="G59" s="68"/>
      <c r="H59" s="71"/>
      <c r="I59" s="68"/>
      <c r="J59" s="73"/>
      <c r="K59" s="68"/>
      <c r="L59" s="68"/>
    </row>
    <row r="60" spans="1:12">
      <c r="A60" s="73"/>
      <c r="B60" s="68"/>
      <c r="C60" s="68"/>
      <c r="D60" s="68"/>
      <c r="E60" s="68"/>
      <c r="F60" s="68"/>
      <c r="G60" s="68"/>
      <c r="H60" s="71"/>
      <c r="I60" s="68"/>
      <c r="J60" s="73"/>
      <c r="K60" s="68"/>
      <c r="L60" s="68"/>
    </row>
    <row r="61" spans="1:12">
      <c r="A61" s="73"/>
      <c r="B61" s="68"/>
      <c r="C61" s="68"/>
      <c r="D61" s="68"/>
      <c r="E61" s="68"/>
      <c r="F61" s="68"/>
      <c r="G61" s="68"/>
      <c r="H61" s="71"/>
      <c r="I61" s="68"/>
      <c r="J61" s="73"/>
      <c r="K61" s="68"/>
      <c r="L61" s="68"/>
    </row>
    <row r="62" spans="1:12">
      <c r="A62" s="73"/>
      <c r="B62" s="68"/>
      <c r="C62" s="68"/>
      <c r="D62" s="68"/>
      <c r="E62" s="68"/>
      <c r="F62" s="68"/>
      <c r="G62" s="68"/>
      <c r="H62" s="71"/>
      <c r="I62" s="68"/>
      <c r="J62" s="73"/>
      <c r="K62" s="68"/>
      <c r="L62" s="68"/>
    </row>
    <row r="63" spans="1:12">
      <c r="A63" s="73"/>
      <c r="B63" s="68"/>
      <c r="C63" s="68"/>
      <c r="D63" s="68"/>
      <c r="E63" s="68"/>
      <c r="F63" s="68"/>
      <c r="G63" s="68"/>
      <c r="H63" s="71"/>
      <c r="I63" s="68"/>
      <c r="J63" s="73"/>
      <c r="K63" s="68"/>
      <c r="L63" s="68"/>
    </row>
    <row r="64" spans="1:12">
      <c r="A64" s="73"/>
      <c r="B64" s="68"/>
      <c r="C64" s="68"/>
      <c r="D64" s="68"/>
      <c r="E64" s="68"/>
      <c r="F64" s="68"/>
      <c r="G64" s="68"/>
      <c r="H64" s="71"/>
      <c r="I64" s="68"/>
      <c r="J64" s="73"/>
      <c r="K64" s="68"/>
      <c r="L64" s="68"/>
    </row>
    <row r="65" spans="1:12">
      <c r="A65" s="73"/>
      <c r="B65" s="68"/>
      <c r="C65" s="68"/>
      <c r="D65" s="68"/>
      <c r="E65" s="68"/>
      <c r="F65" s="68"/>
      <c r="G65" s="68"/>
      <c r="H65" s="71"/>
      <c r="I65" s="68"/>
      <c r="J65" s="73"/>
      <c r="K65" s="68"/>
      <c r="L65" s="68"/>
    </row>
    <row r="66" spans="1:12">
      <c r="A66" s="73"/>
      <c r="B66" s="68"/>
      <c r="C66" s="68"/>
      <c r="D66" s="68"/>
      <c r="E66" s="68"/>
      <c r="F66" s="68"/>
      <c r="G66" s="68"/>
      <c r="H66" s="71"/>
      <c r="I66" s="68"/>
      <c r="J66" s="73"/>
      <c r="K66" s="68"/>
      <c r="L66" s="68"/>
    </row>
    <row r="67" spans="1:12">
      <c r="A67" s="73"/>
      <c r="B67" s="68"/>
      <c r="C67" s="68"/>
      <c r="D67" s="68"/>
      <c r="E67" s="68"/>
      <c r="F67" s="68"/>
      <c r="G67" s="68"/>
      <c r="H67" s="71"/>
      <c r="I67" s="68"/>
      <c r="J67" s="73"/>
      <c r="K67" s="68"/>
      <c r="L67" s="68"/>
    </row>
    <row r="68" spans="1:12">
      <c r="A68" s="73"/>
      <c r="B68" s="68"/>
      <c r="C68" s="68"/>
      <c r="D68" s="68"/>
      <c r="E68" s="68"/>
      <c r="F68" s="68"/>
      <c r="G68" s="68"/>
      <c r="H68" s="71"/>
      <c r="I68" s="68"/>
      <c r="J68" s="73"/>
      <c r="K68" s="68"/>
      <c r="L68" s="68"/>
    </row>
    <row r="69" spans="1:12">
      <c r="A69" s="73"/>
      <c r="B69" s="68"/>
      <c r="C69" s="68"/>
      <c r="D69" s="68"/>
      <c r="E69" s="68"/>
      <c r="F69" s="68"/>
      <c r="G69" s="68"/>
      <c r="H69" s="71"/>
      <c r="I69" s="68"/>
      <c r="J69" s="73"/>
      <c r="K69" s="68"/>
      <c r="L69" s="68"/>
    </row>
    <row r="70" spans="1:12">
      <c r="A70" s="73"/>
      <c r="B70" s="68"/>
      <c r="C70" s="68"/>
      <c r="D70" s="68"/>
      <c r="E70" s="68"/>
      <c r="F70" s="68"/>
      <c r="G70" s="68"/>
      <c r="H70" s="71"/>
      <c r="I70" s="68"/>
      <c r="J70" s="73"/>
      <c r="K70" s="68"/>
      <c r="L70" s="68"/>
    </row>
    <row r="71" spans="1:12">
      <c r="A71" s="73"/>
      <c r="B71" s="68"/>
      <c r="C71" s="68"/>
      <c r="D71" s="68"/>
      <c r="E71" s="68"/>
      <c r="F71" s="68"/>
      <c r="G71" s="68"/>
      <c r="H71" s="71"/>
      <c r="I71" s="68"/>
      <c r="J71" s="73"/>
      <c r="K71" s="68"/>
      <c r="L71" s="68"/>
    </row>
    <row r="72" spans="1:12">
      <c r="A72" s="73"/>
      <c r="B72" s="68"/>
      <c r="C72" s="68"/>
      <c r="D72" s="68"/>
      <c r="E72" s="68"/>
      <c r="F72" s="68"/>
      <c r="G72" s="68"/>
      <c r="H72" s="71"/>
      <c r="I72" s="68"/>
      <c r="J72" s="73"/>
      <c r="K72" s="68"/>
      <c r="L72" s="68"/>
    </row>
    <row r="73" spans="1:12">
      <c r="A73" s="73"/>
      <c r="B73" s="68"/>
      <c r="C73" s="68"/>
      <c r="D73" s="68"/>
      <c r="E73" s="68"/>
      <c r="F73" s="68"/>
      <c r="G73" s="68"/>
      <c r="H73" s="71"/>
      <c r="I73" s="68"/>
      <c r="J73" s="73"/>
      <c r="K73" s="68"/>
      <c r="L73" s="68"/>
    </row>
    <row r="74" spans="1:12">
      <c r="A74" s="73"/>
      <c r="B74" s="68"/>
      <c r="C74" s="68"/>
      <c r="D74" s="68"/>
      <c r="E74" s="68"/>
      <c r="F74" s="68"/>
      <c r="G74" s="68"/>
      <c r="H74" s="71"/>
      <c r="I74" s="68"/>
      <c r="J74" s="73"/>
      <c r="K74" s="68"/>
      <c r="L74" s="68"/>
    </row>
    <row r="75" spans="1:12">
      <c r="A75" s="73"/>
      <c r="B75" s="68"/>
      <c r="C75" s="68"/>
      <c r="D75" s="68"/>
      <c r="E75" s="68"/>
      <c r="F75" s="68"/>
      <c r="G75" s="68"/>
      <c r="H75" s="71"/>
      <c r="I75" s="68"/>
      <c r="J75" s="73"/>
      <c r="K75" s="68"/>
      <c r="L75" s="68"/>
    </row>
    <row r="76" spans="1:12">
      <c r="A76" s="73"/>
      <c r="B76" s="68"/>
      <c r="C76" s="68"/>
      <c r="D76" s="68"/>
      <c r="E76" s="68"/>
      <c r="F76" s="68"/>
      <c r="G76" s="68"/>
      <c r="H76" s="71"/>
      <c r="I76" s="68"/>
      <c r="J76" s="73"/>
      <c r="K76" s="68"/>
      <c r="L76" s="68"/>
    </row>
    <row r="77" spans="1:12">
      <c r="A77" s="73"/>
      <c r="B77" s="68"/>
      <c r="C77" s="68"/>
      <c r="D77" s="68"/>
      <c r="E77" s="68"/>
      <c r="F77" s="68"/>
      <c r="G77" s="68"/>
      <c r="H77" s="71"/>
      <c r="I77" s="68"/>
      <c r="J77" s="73"/>
      <c r="K77" s="68"/>
      <c r="L77" s="68"/>
    </row>
    <row r="78" spans="1:12">
      <c r="A78" s="73"/>
      <c r="B78" s="68"/>
      <c r="C78" s="68"/>
      <c r="D78" s="68"/>
      <c r="E78" s="68"/>
      <c r="F78" s="68"/>
      <c r="G78" s="68"/>
      <c r="H78" s="71"/>
      <c r="I78" s="68"/>
      <c r="J78" s="73"/>
      <c r="K78" s="68"/>
      <c r="L78" s="68"/>
    </row>
    <row r="79" spans="1:12">
      <c r="A79" s="73"/>
      <c r="B79" s="68"/>
      <c r="C79" s="68"/>
      <c r="D79" s="68"/>
      <c r="E79" s="68"/>
      <c r="F79" s="68"/>
      <c r="G79" s="68"/>
      <c r="H79" s="71"/>
      <c r="I79" s="68"/>
      <c r="J79" s="73"/>
      <c r="K79" s="68"/>
      <c r="L79" s="68"/>
    </row>
    <row r="80" spans="1:12">
      <c r="A80" s="73"/>
      <c r="B80" s="68"/>
      <c r="C80" s="68"/>
      <c r="D80" s="68"/>
      <c r="E80" s="68"/>
      <c r="F80" s="68"/>
      <c r="G80" s="68"/>
      <c r="H80" s="71"/>
      <c r="I80" s="68"/>
      <c r="J80" s="73"/>
      <c r="K80" s="68"/>
      <c r="L80" s="68"/>
    </row>
    <row r="81" spans="1:12">
      <c r="A81" s="73"/>
      <c r="B81" s="68"/>
      <c r="C81" s="68"/>
      <c r="D81" s="68"/>
      <c r="E81" s="68"/>
      <c r="F81" s="68"/>
      <c r="G81" s="68"/>
      <c r="H81" s="71"/>
      <c r="I81" s="68"/>
      <c r="J81" s="73"/>
      <c r="K81" s="68"/>
      <c r="L81" s="68"/>
    </row>
    <row r="82" spans="1:12">
      <c r="A82" s="73"/>
      <c r="B82" s="68"/>
      <c r="C82" s="68"/>
      <c r="D82" s="68"/>
      <c r="E82" s="68"/>
      <c r="F82" s="68"/>
      <c r="G82" s="68"/>
      <c r="H82" s="71"/>
      <c r="I82" s="68"/>
      <c r="J82" s="73"/>
      <c r="K82" s="68"/>
      <c r="L82" s="68"/>
    </row>
    <row r="83" spans="1:12">
      <c r="A83" s="73"/>
      <c r="B83" s="68"/>
      <c r="C83" s="68"/>
      <c r="D83" s="68"/>
      <c r="E83" s="68"/>
      <c r="F83" s="68"/>
      <c r="G83" s="68"/>
      <c r="H83" s="71"/>
      <c r="I83" s="68"/>
      <c r="J83" s="73"/>
      <c r="K83" s="68"/>
      <c r="L83" s="68"/>
    </row>
    <row r="84" spans="1:12">
      <c r="A84" s="73"/>
      <c r="B84" s="68"/>
      <c r="C84" s="68"/>
      <c r="D84" s="68"/>
      <c r="E84" s="68"/>
      <c r="F84" s="68"/>
      <c r="G84" s="68"/>
      <c r="H84" s="71"/>
      <c r="I84" s="68"/>
      <c r="J84" s="73"/>
      <c r="K84" s="68"/>
      <c r="L84" s="68"/>
    </row>
    <row r="85" spans="1:12">
      <c r="A85" s="73"/>
      <c r="B85" s="68"/>
      <c r="C85" s="68"/>
      <c r="D85" s="68"/>
      <c r="E85" s="68"/>
      <c r="F85" s="68"/>
      <c r="G85" s="68"/>
      <c r="H85" s="71"/>
      <c r="I85" s="68"/>
      <c r="J85" s="73"/>
      <c r="K85" s="68"/>
      <c r="L85" s="68"/>
    </row>
    <row r="86" spans="1:12">
      <c r="A86" s="73"/>
      <c r="B86" s="68"/>
      <c r="C86" s="68"/>
      <c r="D86" s="68"/>
      <c r="E86" s="68"/>
      <c r="F86" s="68"/>
      <c r="G86" s="68"/>
      <c r="H86" s="71"/>
      <c r="I86" s="68"/>
      <c r="J86" s="73"/>
      <c r="K86" s="68"/>
      <c r="L86" s="68"/>
    </row>
    <row r="87" spans="1:12">
      <c r="A87" s="73"/>
      <c r="B87" s="68"/>
      <c r="C87" s="68"/>
      <c r="D87" s="68"/>
      <c r="E87" s="68"/>
      <c r="F87" s="68"/>
      <c r="G87" s="68"/>
      <c r="H87" s="71"/>
      <c r="I87" s="68"/>
      <c r="J87" s="73"/>
      <c r="K87" s="68"/>
      <c r="L87" s="68"/>
    </row>
    <row r="88" spans="1:12">
      <c r="A88" s="73"/>
      <c r="B88" s="68"/>
      <c r="C88" s="68"/>
      <c r="D88" s="68"/>
      <c r="E88" s="68"/>
      <c r="F88" s="68"/>
      <c r="G88" s="68"/>
      <c r="H88" s="71"/>
      <c r="I88" s="68"/>
      <c r="J88" s="73"/>
      <c r="K88" s="68"/>
      <c r="L88" s="68"/>
    </row>
    <row r="89" spans="1:12">
      <c r="A89" s="73"/>
      <c r="B89" s="68"/>
      <c r="C89" s="68"/>
      <c r="D89" s="68"/>
      <c r="E89" s="68"/>
      <c r="F89" s="68"/>
      <c r="G89" s="68"/>
      <c r="H89" s="71"/>
      <c r="I89" s="68"/>
      <c r="J89" s="73"/>
      <c r="K89" s="68"/>
      <c r="L89" s="68"/>
    </row>
    <row r="90" spans="1:12">
      <c r="A90" s="73"/>
      <c r="B90" s="68"/>
      <c r="C90" s="68"/>
      <c r="D90" s="68"/>
      <c r="E90" s="68"/>
      <c r="F90" s="68"/>
      <c r="G90" s="68"/>
      <c r="H90" s="71"/>
      <c r="I90" s="68"/>
      <c r="J90" s="73"/>
      <c r="K90" s="68"/>
      <c r="L90" s="68"/>
    </row>
    <row r="91" spans="1:12">
      <c r="A91" s="73"/>
      <c r="B91" s="68"/>
      <c r="C91" s="68"/>
      <c r="D91" s="68"/>
      <c r="E91" s="68"/>
      <c r="F91" s="68"/>
      <c r="G91" s="68"/>
      <c r="H91" s="71"/>
      <c r="I91" s="68"/>
      <c r="J91" s="73"/>
      <c r="K91" s="68"/>
      <c r="L91" s="68"/>
    </row>
    <row r="92" spans="1:12">
      <c r="A92" s="73"/>
      <c r="B92" s="68"/>
      <c r="C92" s="68"/>
      <c r="D92" s="68"/>
      <c r="E92" s="68"/>
      <c r="F92" s="68"/>
      <c r="G92" s="68"/>
      <c r="H92" s="71"/>
      <c r="I92" s="68"/>
      <c r="J92" s="73"/>
      <c r="K92" s="68"/>
      <c r="L92" s="68"/>
    </row>
    <row r="93" spans="1:12">
      <c r="A93" s="73"/>
      <c r="B93" s="68"/>
      <c r="C93" s="68"/>
      <c r="D93" s="68"/>
      <c r="E93" s="68"/>
      <c r="F93" s="68"/>
      <c r="G93" s="68"/>
      <c r="H93" s="71"/>
      <c r="I93" s="68"/>
      <c r="J93" s="73"/>
      <c r="K93" s="68"/>
      <c r="L93" s="68"/>
    </row>
    <row r="94" spans="1:12">
      <c r="A94" s="73"/>
      <c r="B94" s="68"/>
      <c r="C94" s="68"/>
      <c r="D94" s="68"/>
      <c r="E94" s="68"/>
      <c r="F94" s="68"/>
      <c r="G94" s="68"/>
      <c r="H94" s="71"/>
      <c r="I94" s="68"/>
      <c r="J94" s="73"/>
      <c r="K94" s="68"/>
      <c r="L94" s="68"/>
    </row>
    <row r="95" spans="1:12">
      <c r="A95" s="73"/>
      <c r="B95" s="68"/>
      <c r="C95" s="68"/>
      <c r="D95" s="68"/>
      <c r="E95" s="68"/>
      <c r="F95" s="68"/>
      <c r="G95" s="68"/>
      <c r="H95" s="71"/>
      <c r="I95" s="68"/>
      <c r="J95" s="73"/>
      <c r="K95" s="68"/>
      <c r="L95" s="68"/>
    </row>
    <row r="96" spans="1:12">
      <c r="A96" s="73"/>
      <c r="B96" s="68"/>
      <c r="C96" s="68"/>
      <c r="D96" s="68"/>
      <c r="E96" s="68"/>
      <c r="F96" s="68"/>
      <c r="G96" s="68"/>
      <c r="H96" s="71"/>
      <c r="I96" s="68"/>
      <c r="J96" s="73"/>
      <c r="K96" s="68"/>
      <c r="L96" s="68"/>
    </row>
    <row r="97" spans="1:12">
      <c r="A97" s="73"/>
      <c r="B97" s="68"/>
      <c r="C97" s="68"/>
      <c r="D97" s="68"/>
      <c r="E97" s="68"/>
      <c r="F97" s="68"/>
      <c r="G97" s="68"/>
      <c r="H97" s="71"/>
      <c r="I97" s="68"/>
      <c r="J97" s="73"/>
      <c r="K97" s="68"/>
      <c r="L97" s="68"/>
    </row>
    <row r="98" spans="1:12">
      <c r="A98" s="73"/>
      <c r="B98" s="68"/>
      <c r="C98" s="68"/>
      <c r="D98" s="68"/>
      <c r="E98" s="68"/>
      <c r="F98" s="68"/>
      <c r="G98" s="68"/>
      <c r="H98" s="71"/>
      <c r="I98" s="68"/>
      <c r="J98" s="73"/>
      <c r="K98" s="68"/>
      <c r="L98" s="68"/>
    </row>
    <row r="99" spans="1:12">
      <c r="A99" s="73"/>
      <c r="B99" s="68"/>
      <c r="C99" s="68"/>
      <c r="D99" s="68"/>
      <c r="E99" s="68"/>
      <c r="F99" s="68"/>
      <c r="G99" s="68"/>
      <c r="H99" s="71"/>
      <c r="I99" s="68"/>
      <c r="J99" s="73"/>
      <c r="K99" s="68"/>
      <c r="L99" s="68"/>
    </row>
    <row r="100" spans="1:12">
      <c r="A100" s="73"/>
      <c r="B100" s="68"/>
      <c r="C100" s="68"/>
      <c r="D100" s="68"/>
      <c r="E100" s="68"/>
      <c r="F100" s="68"/>
      <c r="G100" s="68"/>
      <c r="H100" s="71"/>
      <c r="I100" s="68"/>
      <c r="J100" s="73"/>
      <c r="K100" s="68"/>
      <c r="L100" s="68"/>
    </row>
    <row r="101" spans="1:12">
      <c r="A101" s="73"/>
      <c r="B101" s="68"/>
      <c r="C101" s="68"/>
      <c r="D101" s="68"/>
      <c r="E101" s="68"/>
      <c r="F101" s="68"/>
      <c r="G101" s="68"/>
      <c r="H101" s="71"/>
      <c r="I101" s="68"/>
      <c r="J101" s="73"/>
      <c r="K101" s="68"/>
      <c r="L101" s="68"/>
    </row>
    <row r="102" spans="1:12">
      <c r="A102" s="73"/>
      <c r="B102" s="68"/>
      <c r="C102" s="68"/>
      <c r="D102" s="68"/>
      <c r="E102" s="68"/>
      <c r="F102" s="68"/>
      <c r="G102" s="68"/>
      <c r="H102" s="71"/>
      <c r="I102" s="68"/>
      <c r="J102" s="73"/>
      <c r="K102" s="68"/>
      <c r="L102" s="68"/>
    </row>
    <row r="103" spans="1:12">
      <c r="A103" s="73"/>
      <c r="B103" s="68"/>
      <c r="C103" s="68"/>
      <c r="D103" s="68"/>
      <c r="E103" s="68"/>
      <c r="F103" s="68"/>
      <c r="G103" s="68"/>
      <c r="H103" s="71"/>
      <c r="I103" s="68"/>
      <c r="J103" s="73"/>
      <c r="K103" s="68"/>
      <c r="L103" s="68"/>
    </row>
    <row r="104" spans="1:12">
      <c r="A104" s="73"/>
      <c r="B104" s="68"/>
      <c r="C104" s="68"/>
      <c r="D104" s="68"/>
      <c r="E104" s="68"/>
      <c r="F104" s="68"/>
      <c r="G104" s="68"/>
      <c r="H104" s="71"/>
      <c r="I104" s="68"/>
      <c r="J104" s="73"/>
      <c r="K104" s="68"/>
      <c r="L104" s="68"/>
    </row>
    <row r="105" spans="1:12">
      <c r="A105" s="73"/>
      <c r="B105" s="68"/>
      <c r="C105" s="68"/>
      <c r="D105" s="68"/>
      <c r="E105" s="68"/>
      <c r="F105" s="68"/>
      <c r="G105" s="68"/>
      <c r="H105" s="71"/>
      <c r="I105" s="68"/>
      <c r="J105" s="73"/>
      <c r="K105" s="68"/>
      <c r="L105" s="68"/>
    </row>
    <row r="106" spans="1:12">
      <c r="A106" s="73"/>
      <c r="B106" s="68"/>
      <c r="C106" s="68"/>
      <c r="D106" s="68"/>
      <c r="E106" s="68"/>
      <c r="F106" s="68"/>
      <c r="G106" s="68"/>
      <c r="H106" s="71"/>
      <c r="I106" s="68"/>
      <c r="J106" s="73"/>
      <c r="K106" s="68"/>
      <c r="L106" s="68"/>
    </row>
    <row r="107" spans="1:12">
      <c r="A107" s="73"/>
      <c r="B107" s="68"/>
      <c r="C107" s="68"/>
      <c r="D107" s="68"/>
      <c r="E107" s="68"/>
      <c r="F107" s="68"/>
      <c r="G107" s="68"/>
      <c r="H107" s="71"/>
      <c r="I107" s="68"/>
      <c r="J107" s="73"/>
      <c r="K107" s="68"/>
      <c r="L107" s="68"/>
    </row>
    <row r="108" spans="1:12">
      <c r="A108" s="73"/>
      <c r="B108" s="68"/>
      <c r="C108" s="68"/>
      <c r="D108" s="68"/>
      <c r="E108" s="68"/>
      <c r="F108" s="68"/>
      <c r="G108" s="68"/>
      <c r="H108" s="71"/>
      <c r="I108" s="68"/>
      <c r="J108" s="73"/>
      <c r="K108" s="68"/>
      <c r="L108" s="68"/>
    </row>
    <row r="109" spans="1:12">
      <c r="A109" s="73"/>
      <c r="B109" s="68"/>
      <c r="C109" s="68"/>
      <c r="D109" s="68"/>
      <c r="E109" s="68"/>
      <c r="F109" s="68"/>
      <c r="G109" s="68"/>
      <c r="H109" s="71"/>
      <c r="I109" s="68"/>
      <c r="J109" s="73"/>
      <c r="K109" s="68"/>
      <c r="L109" s="68"/>
    </row>
    <row r="110" spans="1:12">
      <c r="A110" s="73"/>
      <c r="B110" s="68"/>
      <c r="C110" s="68"/>
      <c r="D110" s="68"/>
      <c r="E110" s="68"/>
      <c r="F110" s="68"/>
      <c r="G110" s="68"/>
      <c r="H110" s="71"/>
      <c r="I110" s="68"/>
      <c r="J110" s="73"/>
      <c r="K110" s="68"/>
      <c r="L110" s="68"/>
    </row>
    <row r="111" spans="1:12">
      <c r="A111" s="73"/>
      <c r="B111" s="68"/>
      <c r="C111" s="68"/>
      <c r="D111" s="68"/>
      <c r="E111" s="68"/>
      <c r="F111" s="68"/>
      <c r="G111" s="68"/>
      <c r="H111" s="71"/>
      <c r="I111" s="68"/>
      <c r="J111" s="73"/>
      <c r="K111" s="68"/>
      <c r="L111" s="68"/>
    </row>
    <row r="112" spans="1:12">
      <c r="A112" s="73"/>
      <c r="B112" s="68"/>
      <c r="C112" s="68"/>
      <c r="D112" s="68"/>
      <c r="E112" s="68"/>
      <c r="F112" s="68"/>
      <c r="G112" s="68"/>
      <c r="H112" s="71"/>
      <c r="I112" s="68"/>
      <c r="J112" s="73"/>
      <c r="K112" s="68"/>
      <c r="L112" s="68"/>
    </row>
    <row r="113" spans="1:12">
      <c r="A113" s="73"/>
      <c r="B113" s="68"/>
      <c r="C113" s="68"/>
      <c r="D113" s="68"/>
      <c r="E113" s="68"/>
      <c r="F113" s="68"/>
      <c r="G113" s="68"/>
      <c r="H113" s="71"/>
      <c r="I113" s="68"/>
      <c r="J113" s="73"/>
      <c r="K113" s="68"/>
      <c r="L113" s="68"/>
    </row>
    <row r="114" spans="1:12">
      <c r="A114" s="73"/>
      <c r="B114" s="68"/>
      <c r="C114" s="68"/>
      <c r="D114" s="68"/>
      <c r="E114" s="68"/>
      <c r="F114" s="68"/>
      <c r="G114" s="68"/>
      <c r="H114" s="71"/>
      <c r="I114" s="68"/>
      <c r="J114" s="73"/>
      <c r="K114" s="68"/>
      <c r="L114" s="68"/>
    </row>
    <row r="115" spans="1:12">
      <c r="A115" s="73"/>
      <c r="B115" s="68"/>
      <c r="C115" s="68"/>
      <c r="D115" s="68"/>
      <c r="E115" s="68"/>
      <c r="F115" s="68"/>
      <c r="G115" s="68"/>
      <c r="H115" s="71"/>
      <c r="I115" s="68"/>
      <c r="J115" s="73"/>
      <c r="K115" s="68"/>
      <c r="L115" s="68"/>
    </row>
    <row r="116" spans="1:12">
      <c r="A116" s="73"/>
      <c r="B116" s="68"/>
      <c r="C116" s="68"/>
      <c r="D116" s="68"/>
      <c r="E116" s="68"/>
      <c r="F116" s="68"/>
      <c r="G116" s="68"/>
      <c r="H116" s="71"/>
      <c r="I116" s="68"/>
      <c r="J116" s="73"/>
      <c r="K116" s="68"/>
      <c r="L116" s="68"/>
    </row>
    <row r="117" spans="1:12">
      <c r="A117" s="73"/>
      <c r="B117" s="68"/>
      <c r="C117" s="68"/>
      <c r="D117" s="68"/>
      <c r="E117" s="68"/>
      <c r="F117" s="68"/>
      <c r="G117" s="68"/>
      <c r="H117" s="71"/>
      <c r="I117" s="68"/>
      <c r="J117" s="73"/>
      <c r="K117" s="68"/>
      <c r="L117" s="68"/>
    </row>
    <row r="118" spans="1:12">
      <c r="A118" s="73"/>
      <c r="B118" s="68"/>
      <c r="C118" s="68"/>
      <c r="D118" s="68"/>
      <c r="E118" s="68"/>
      <c r="F118" s="68"/>
      <c r="G118" s="68"/>
      <c r="H118" s="71"/>
      <c r="I118" s="68"/>
      <c r="J118" s="73"/>
      <c r="K118" s="68"/>
      <c r="L118" s="68"/>
    </row>
    <row r="119" spans="1:12">
      <c r="A119" s="73"/>
      <c r="B119" s="68"/>
      <c r="C119" s="68"/>
      <c r="D119" s="68"/>
      <c r="E119" s="68"/>
      <c r="F119" s="68"/>
      <c r="G119" s="68"/>
      <c r="H119" s="71"/>
      <c r="I119" s="68"/>
      <c r="J119" s="73"/>
      <c r="K119" s="68"/>
      <c r="L119" s="68"/>
    </row>
    <row r="120" spans="1:12">
      <c r="A120" s="73"/>
      <c r="B120" s="68"/>
      <c r="C120" s="68"/>
      <c r="D120" s="68"/>
      <c r="E120" s="68"/>
      <c r="F120" s="68"/>
      <c r="G120" s="68"/>
      <c r="H120" s="71"/>
      <c r="I120" s="68"/>
      <c r="J120" s="73"/>
      <c r="K120" s="68"/>
      <c r="L120" s="68"/>
    </row>
    <row r="121" spans="1:12">
      <c r="A121" s="73"/>
      <c r="B121" s="68"/>
      <c r="C121" s="68"/>
      <c r="D121" s="68"/>
      <c r="E121" s="68"/>
      <c r="F121" s="68"/>
      <c r="G121" s="68"/>
      <c r="H121" s="71"/>
      <c r="I121" s="68"/>
      <c r="J121" s="73"/>
      <c r="K121" s="68"/>
      <c r="L121" s="68"/>
    </row>
    <row r="122" spans="1:12">
      <c r="A122" s="73"/>
      <c r="B122" s="68"/>
      <c r="C122" s="68"/>
      <c r="D122" s="68"/>
      <c r="E122" s="68"/>
      <c r="F122" s="68"/>
      <c r="G122" s="68"/>
      <c r="H122" s="71"/>
      <c r="I122" s="68"/>
      <c r="J122" s="73"/>
      <c r="K122" s="68"/>
      <c r="L122" s="68"/>
    </row>
    <row r="123" spans="1:12">
      <c r="A123" s="73"/>
      <c r="B123" s="68"/>
      <c r="C123" s="68"/>
      <c r="D123" s="68"/>
      <c r="E123" s="68"/>
      <c r="F123" s="68"/>
      <c r="G123" s="68"/>
      <c r="H123" s="71"/>
      <c r="I123" s="68"/>
      <c r="J123" s="73"/>
      <c r="K123" s="68"/>
      <c r="L123" s="68"/>
    </row>
    <row r="124" spans="1:12">
      <c r="A124" s="73"/>
      <c r="B124" s="68"/>
      <c r="C124" s="68"/>
      <c r="D124" s="68"/>
      <c r="E124" s="68"/>
      <c r="F124" s="68"/>
      <c r="G124" s="68"/>
      <c r="H124" s="71"/>
      <c r="I124" s="68"/>
      <c r="J124" s="73"/>
      <c r="K124" s="68"/>
      <c r="L124" s="68"/>
    </row>
    <row r="125" spans="1:12">
      <c r="A125" s="73"/>
      <c r="B125" s="68"/>
      <c r="C125" s="68"/>
      <c r="D125" s="68"/>
      <c r="E125" s="68"/>
      <c r="F125" s="68"/>
      <c r="G125" s="68"/>
      <c r="H125" s="71"/>
      <c r="I125" s="68"/>
      <c r="J125" s="73"/>
      <c r="K125" s="68"/>
      <c r="L125" s="68"/>
    </row>
    <row r="126" spans="1:12">
      <c r="A126" s="73"/>
      <c r="B126" s="68"/>
      <c r="C126" s="68"/>
      <c r="D126" s="68"/>
      <c r="E126" s="68"/>
      <c r="F126" s="68"/>
      <c r="G126" s="68"/>
      <c r="H126" s="71"/>
      <c r="I126" s="68"/>
      <c r="J126" s="73"/>
      <c r="K126" s="68"/>
      <c r="L126" s="68"/>
    </row>
    <row r="127" spans="1:12">
      <c r="A127" s="73"/>
      <c r="B127" s="68"/>
      <c r="C127" s="68"/>
      <c r="D127" s="68"/>
      <c r="E127" s="68"/>
      <c r="F127" s="68"/>
      <c r="G127" s="68"/>
      <c r="H127" s="71"/>
      <c r="I127" s="68"/>
      <c r="J127" s="73"/>
      <c r="K127" s="68"/>
      <c r="L127" s="68"/>
    </row>
    <row r="128" spans="1:12">
      <c r="A128" s="73"/>
      <c r="B128" s="68"/>
      <c r="C128" s="68"/>
      <c r="D128" s="68"/>
      <c r="E128" s="68"/>
      <c r="F128" s="68"/>
      <c r="G128" s="68"/>
      <c r="H128" s="71"/>
      <c r="I128" s="68"/>
      <c r="J128" s="73"/>
      <c r="K128" s="68"/>
      <c r="L128" s="68"/>
    </row>
    <row r="129" spans="1:12">
      <c r="A129" s="73"/>
      <c r="B129" s="68"/>
      <c r="C129" s="68"/>
      <c r="D129" s="68"/>
      <c r="E129" s="68"/>
      <c r="F129" s="68"/>
      <c r="G129" s="68"/>
      <c r="H129" s="71"/>
      <c r="I129" s="68"/>
      <c r="J129" s="73"/>
      <c r="K129" s="68"/>
      <c r="L129" s="68"/>
    </row>
    <row r="130" spans="1:12">
      <c r="A130" s="73"/>
      <c r="B130" s="68"/>
      <c r="C130" s="68"/>
      <c r="D130" s="68"/>
      <c r="E130" s="68"/>
      <c r="F130" s="68"/>
      <c r="G130" s="68"/>
      <c r="H130" s="71"/>
      <c r="I130" s="68"/>
      <c r="J130" s="73"/>
      <c r="K130" s="68"/>
      <c r="L130" s="68"/>
    </row>
    <row r="131" spans="1:12">
      <c r="A131" s="73"/>
      <c r="B131" s="68"/>
      <c r="C131" s="68"/>
      <c r="D131" s="68"/>
      <c r="E131" s="68"/>
      <c r="F131" s="68"/>
      <c r="G131" s="68"/>
      <c r="H131" s="71"/>
      <c r="I131" s="68"/>
      <c r="J131" s="73"/>
      <c r="K131" s="68"/>
      <c r="L131" s="68"/>
    </row>
    <row r="132" spans="1:12">
      <c r="A132" s="73"/>
      <c r="B132" s="68"/>
      <c r="C132" s="68"/>
      <c r="D132" s="68"/>
      <c r="E132" s="68"/>
      <c r="F132" s="68"/>
      <c r="G132" s="68"/>
      <c r="H132" s="71"/>
      <c r="I132" s="68"/>
      <c r="J132" s="73"/>
      <c r="K132" s="68"/>
      <c r="L132" s="68"/>
    </row>
    <row r="133" spans="1:12">
      <c r="A133" s="73"/>
      <c r="B133" s="68"/>
      <c r="C133" s="68"/>
      <c r="D133" s="68"/>
      <c r="E133" s="68"/>
      <c r="F133" s="68"/>
      <c r="G133" s="68"/>
      <c r="H133" s="71"/>
      <c r="I133" s="68"/>
      <c r="J133" s="73"/>
      <c r="K133" s="68"/>
      <c r="L133" s="68"/>
    </row>
    <row r="134" spans="1:12">
      <c r="A134" s="73"/>
      <c r="B134" s="68"/>
      <c r="C134" s="68"/>
      <c r="D134" s="68"/>
      <c r="E134" s="68"/>
      <c r="F134" s="68"/>
      <c r="G134" s="68"/>
      <c r="H134" s="71"/>
      <c r="I134" s="68"/>
      <c r="J134" s="73"/>
      <c r="K134" s="68"/>
      <c r="L134" s="68"/>
    </row>
    <row r="135" spans="1:12">
      <c r="A135" s="73"/>
      <c r="B135" s="68"/>
      <c r="C135" s="68"/>
      <c r="D135" s="68"/>
      <c r="E135" s="68"/>
      <c r="F135" s="68"/>
      <c r="G135" s="68"/>
      <c r="H135" s="71"/>
      <c r="I135" s="68"/>
      <c r="J135" s="73"/>
      <c r="K135" s="68"/>
      <c r="L135" s="68"/>
    </row>
    <row r="136" spans="1:12">
      <c r="A136" s="73"/>
      <c r="B136" s="68"/>
      <c r="C136" s="68"/>
      <c r="D136" s="68"/>
      <c r="E136" s="68"/>
      <c r="F136" s="68"/>
      <c r="G136" s="68"/>
      <c r="H136" s="71"/>
      <c r="I136" s="68"/>
      <c r="J136" s="73"/>
      <c r="K136" s="68"/>
      <c r="L136" s="68"/>
    </row>
    <row r="137" spans="1:12">
      <c r="A137" s="73"/>
      <c r="B137" s="68"/>
      <c r="C137" s="68"/>
      <c r="D137" s="68"/>
      <c r="E137" s="68"/>
      <c r="F137" s="68"/>
      <c r="G137" s="68"/>
      <c r="H137" s="71"/>
      <c r="I137" s="68"/>
      <c r="J137" s="73"/>
      <c r="K137" s="68"/>
      <c r="L137" s="68"/>
    </row>
    <row r="138" spans="1:12">
      <c r="A138" s="73"/>
      <c r="B138" s="68"/>
      <c r="C138" s="68"/>
      <c r="D138" s="68"/>
      <c r="E138" s="68"/>
      <c r="F138" s="68"/>
      <c r="G138" s="68"/>
      <c r="H138" s="71"/>
      <c r="I138" s="68"/>
      <c r="J138" s="73"/>
      <c r="K138" s="68"/>
      <c r="L138" s="68"/>
    </row>
    <row r="139" spans="1:12">
      <c r="A139" s="73"/>
      <c r="B139" s="68"/>
      <c r="C139" s="68"/>
      <c r="D139" s="68"/>
      <c r="E139" s="68"/>
      <c r="F139" s="68"/>
      <c r="G139" s="68"/>
      <c r="H139" s="71"/>
      <c r="I139" s="68"/>
      <c r="J139" s="73"/>
      <c r="K139" s="68"/>
      <c r="L139" s="68"/>
    </row>
    <row r="140" spans="1:12">
      <c r="A140" s="73"/>
      <c r="B140" s="68"/>
      <c r="C140" s="68"/>
      <c r="D140" s="68"/>
      <c r="E140" s="68"/>
      <c r="F140" s="68"/>
      <c r="G140" s="68"/>
      <c r="H140" s="71"/>
      <c r="I140" s="68"/>
      <c r="J140" s="73"/>
      <c r="K140" s="68"/>
      <c r="L140" s="68"/>
    </row>
    <row r="141" spans="1:12">
      <c r="A141" s="73"/>
      <c r="B141" s="68"/>
      <c r="C141" s="68"/>
      <c r="D141" s="68"/>
      <c r="E141" s="68"/>
      <c r="F141" s="68"/>
      <c r="G141" s="68"/>
      <c r="H141" s="71"/>
      <c r="I141" s="68"/>
      <c r="J141" s="73"/>
      <c r="K141" s="68"/>
      <c r="L141" s="68"/>
    </row>
    <row r="142" spans="1:12">
      <c r="A142" s="73"/>
      <c r="B142" s="68"/>
      <c r="C142" s="68"/>
      <c r="D142" s="68"/>
      <c r="E142" s="68"/>
      <c r="F142" s="68"/>
      <c r="G142" s="68"/>
      <c r="H142" s="71"/>
      <c r="I142" s="68"/>
      <c r="J142" s="73"/>
      <c r="K142" s="68"/>
      <c r="L142" s="68"/>
    </row>
    <row r="143" spans="1:12">
      <c r="A143" s="73"/>
      <c r="B143" s="68"/>
      <c r="C143" s="68"/>
      <c r="D143" s="68"/>
      <c r="E143" s="68"/>
      <c r="F143" s="68"/>
      <c r="G143" s="68"/>
      <c r="H143" s="71"/>
      <c r="I143" s="68"/>
      <c r="J143" s="73"/>
      <c r="K143" s="68"/>
      <c r="L143" s="68"/>
    </row>
    <row r="144" spans="1:12">
      <c r="A144" s="73"/>
      <c r="B144" s="68"/>
      <c r="C144" s="68"/>
      <c r="D144" s="68"/>
      <c r="E144" s="68"/>
      <c r="F144" s="68"/>
      <c r="G144" s="68"/>
      <c r="H144" s="71"/>
      <c r="I144" s="68"/>
      <c r="J144" s="73"/>
      <c r="K144" s="68"/>
      <c r="L144" s="68"/>
    </row>
    <row r="145" spans="1:12">
      <c r="A145" s="73"/>
      <c r="B145" s="68"/>
      <c r="C145" s="68"/>
      <c r="D145" s="68"/>
      <c r="E145" s="68"/>
      <c r="F145" s="68"/>
      <c r="G145" s="68"/>
      <c r="H145" s="71"/>
      <c r="I145" s="68"/>
      <c r="J145" s="73"/>
      <c r="K145" s="68"/>
      <c r="L145" s="68"/>
    </row>
    <row r="146" spans="1:12">
      <c r="A146" s="73"/>
      <c r="B146" s="68"/>
      <c r="C146" s="68"/>
      <c r="D146" s="68"/>
      <c r="E146" s="68"/>
      <c r="F146" s="68"/>
      <c r="G146" s="68"/>
      <c r="H146" s="71"/>
      <c r="I146" s="68"/>
      <c r="J146" s="73"/>
      <c r="K146" s="68"/>
      <c r="L146" s="68"/>
    </row>
    <row r="147" spans="1:12">
      <c r="A147" s="73"/>
      <c r="B147" s="68"/>
      <c r="C147" s="68"/>
      <c r="D147" s="68"/>
      <c r="E147" s="68"/>
      <c r="F147" s="68"/>
      <c r="G147" s="68"/>
      <c r="H147" s="71"/>
      <c r="I147" s="68"/>
      <c r="J147" s="73"/>
      <c r="K147" s="68"/>
      <c r="L147" s="68"/>
    </row>
    <row r="148" spans="1:12">
      <c r="A148" s="73"/>
      <c r="B148" s="68"/>
      <c r="C148" s="68"/>
      <c r="D148" s="68"/>
      <c r="E148" s="68"/>
      <c r="F148" s="68"/>
      <c r="G148" s="68"/>
      <c r="H148" s="71"/>
      <c r="I148" s="68"/>
      <c r="J148" s="73"/>
      <c r="K148" s="68"/>
      <c r="L148" s="68"/>
    </row>
    <row r="149" spans="1:12">
      <c r="A149" s="73"/>
      <c r="B149" s="68"/>
      <c r="C149" s="68"/>
      <c r="D149" s="68"/>
      <c r="E149" s="68"/>
      <c r="F149" s="68"/>
      <c r="G149" s="68"/>
      <c r="H149" s="71"/>
      <c r="I149" s="68"/>
      <c r="J149" s="73"/>
      <c r="K149" s="68"/>
      <c r="L149" s="68"/>
    </row>
    <row r="150" spans="1:12">
      <c r="A150" s="73"/>
      <c r="B150" s="68"/>
      <c r="C150" s="68"/>
      <c r="D150" s="68"/>
      <c r="E150" s="68"/>
      <c r="F150" s="68"/>
      <c r="G150" s="68"/>
      <c r="H150" s="71"/>
      <c r="I150" s="68"/>
      <c r="J150" s="73"/>
      <c r="K150" s="68"/>
      <c r="L150" s="68"/>
    </row>
    <row r="151" spans="1:12">
      <c r="A151" s="73"/>
      <c r="B151" s="68"/>
      <c r="C151" s="68"/>
      <c r="D151" s="68"/>
      <c r="E151" s="68"/>
      <c r="F151" s="68"/>
      <c r="G151" s="68"/>
      <c r="H151" s="71"/>
      <c r="I151" s="68"/>
      <c r="J151" s="73"/>
      <c r="K151" s="68"/>
      <c r="L151" s="68"/>
    </row>
    <row r="152" spans="1:12">
      <c r="A152" s="73"/>
      <c r="B152" s="68"/>
      <c r="C152" s="68"/>
      <c r="D152" s="68"/>
      <c r="E152" s="68"/>
      <c r="F152" s="68"/>
      <c r="G152" s="68"/>
      <c r="H152" s="71"/>
      <c r="I152" s="68"/>
      <c r="J152" s="73"/>
      <c r="K152" s="68"/>
      <c r="L152" s="68"/>
    </row>
    <row r="153" spans="1:12">
      <c r="A153" s="73"/>
      <c r="B153" s="68"/>
      <c r="C153" s="68"/>
      <c r="D153" s="68"/>
      <c r="E153" s="68"/>
      <c r="F153" s="68"/>
      <c r="G153" s="68"/>
      <c r="H153" s="71"/>
      <c r="I153" s="68"/>
      <c r="J153" s="73"/>
      <c r="K153" s="68"/>
      <c r="L153" s="68"/>
    </row>
    <row r="154" spans="1:12">
      <c r="A154" s="73"/>
      <c r="B154" s="68"/>
      <c r="C154" s="68"/>
      <c r="D154" s="68"/>
      <c r="E154" s="68"/>
      <c r="F154" s="68"/>
      <c r="G154" s="68"/>
      <c r="H154" s="71"/>
      <c r="I154" s="68"/>
      <c r="J154" s="73"/>
      <c r="K154" s="68"/>
      <c r="L154" s="68"/>
    </row>
    <row r="155" spans="1:12">
      <c r="A155" s="73"/>
      <c r="B155" s="68"/>
      <c r="C155" s="68"/>
      <c r="D155" s="68"/>
      <c r="E155" s="68"/>
      <c r="F155" s="68"/>
      <c r="G155" s="68"/>
      <c r="H155" s="71"/>
      <c r="I155" s="68"/>
      <c r="J155" s="73"/>
      <c r="K155" s="68"/>
      <c r="L155" s="68"/>
    </row>
    <row r="156" spans="1:12">
      <c r="A156" s="73"/>
      <c r="B156" s="68"/>
      <c r="C156" s="68"/>
      <c r="D156" s="68"/>
      <c r="E156" s="68"/>
      <c r="F156" s="68"/>
      <c r="G156" s="68"/>
      <c r="H156" s="71"/>
      <c r="I156" s="68"/>
      <c r="J156" s="73"/>
      <c r="K156" s="68"/>
      <c r="L156" s="68"/>
    </row>
    <row r="157" spans="1:12">
      <c r="A157" s="73"/>
      <c r="B157" s="68"/>
      <c r="C157" s="68"/>
      <c r="D157" s="68"/>
      <c r="E157" s="68"/>
      <c r="F157" s="68"/>
      <c r="G157" s="68"/>
      <c r="H157" s="71"/>
      <c r="I157" s="68"/>
      <c r="J157" s="73"/>
      <c r="K157" s="68"/>
      <c r="L157" s="68"/>
    </row>
    <row r="158" spans="1:12">
      <c r="A158" s="73"/>
      <c r="B158" s="68"/>
      <c r="C158" s="68"/>
      <c r="D158" s="68"/>
      <c r="E158" s="68"/>
      <c r="F158" s="68"/>
      <c r="G158" s="68"/>
      <c r="H158" s="71"/>
      <c r="I158" s="68"/>
      <c r="J158" s="73"/>
      <c r="K158" s="68"/>
      <c r="L158" s="68"/>
    </row>
    <row r="159" spans="1:12">
      <c r="A159" s="73"/>
      <c r="B159" s="68"/>
      <c r="C159" s="68"/>
      <c r="D159" s="68"/>
      <c r="E159" s="68"/>
      <c r="F159" s="68"/>
      <c r="G159" s="68"/>
      <c r="H159" s="71"/>
      <c r="I159" s="68"/>
      <c r="J159" s="73"/>
      <c r="K159" s="68"/>
      <c r="L159" s="68"/>
    </row>
    <row r="160" spans="1:12">
      <c r="A160" s="73"/>
      <c r="B160" s="68"/>
      <c r="C160" s="68"/>
      <c r="D160" s="68"/>
      <c r="E160" s="68"/>
      <c r="F160" s="68"/>
      <c r="G160" s="68"/>
      <c r="H160" s="71"/>
      <c r="I160" s="68"/>
      <c r="J160" s="73"/>
      <c r="K160" s="68"/>
      <c r="L160" s="68"/>
    </row>
    <row r="161" spans="1:12">
      <c r="A161" s="73"/>
      <c r="B161" s="68"/>
      <c r="C161" s="68"/>
      <c r="D161" s="68"/>
      <c r="E161" s="68"/>
      <c r="F161" s="68"/>
      <c r="G161" s="68"/>
      <c r="H161" s="71"/>
      <c r="I161" s="68"/>
      <c r="J161" s="73"/>
      <c r="K161" s="68"/>
      <c r="L161" s="68"/>
    </row>
    <row r="162" spans="1:12">
      <c r="A162" s="73"/>
      <c r="B162" s="68"/>
      <c r="C162" s="68"/>
      <c r="D162" s="68"/>
      <c r="E162" s="68"/>
      <c r="F162" s="68"/>
      <c r="G162" s="68"/>
      <c r="H162" s="71"/>
      <c r="I162" s="68"/>
      <c r="J162" s="73"/>
      <c r="K162" s="68"/>
      <c r="L162" s="68"/>
    </row>
    <row r="163" spans="1:12">
      <c r="A163" s="73"/>
      <c r="B163" s="68"/>
      <c r="C163" s="68"/>
      <c r="D163" s="68"/>
      <c r="E163" s="68"/>
      <c r="F163" s="68"/>
      <c r="G163" s="68"/>
      <c r="H163" s="71"/>
      <c r="I163" s="68"/>
      <c r="J163" s="73"/>
      <c r="K163" s="68"/>
      <c r="L163" s="68"/>
    </row>
    <row r="164" spans="1:12">
      <c r="A164" s="73"/>
      <c r="B164" s="68"/>
      <c r="C164" s="68"/>
      <c r="D164" s="68"/>
      <c r="E164" s="68"/>
      <c r="F164" s="68"/>
      <c r="G164" s="68"/>
      <c r="H164" s="71"/>
      <c r="I164" s="68"/>
      <c r="J164" s="73"/>
      <c r="K164" s="68"/>
      <c r="L164" s="68"/>
    </row>
    <row r="165" spans="1:12">
      <c r="A165" s="73"/>
      <c r="B165" s="68"/>
      <c r="C165" s="68"/>
      <c r="D165" s="68"/>
      <c r="E165" s="68"/>
      <c r="F165" s="68"/>
      <c r="G165" s="68"/>
      <c r="H165" s="71"/>
      <c r="I165" s="68"/>
      <c r="J165" s="73"/>
      <c r="K165" s="68"/>
      <c r="L165" s="68"/>
    </row>
    <row r="166" spans="1:12">
      <c r="A166" s="73"/>
      <c r="B166" s="68"/>
      <c r="C166" s="68"/>
      <c r="D166" s="68"/>
      <c r="E166" s="68"/>
      <c r="F166" s="68"/>
      <c r="G166" s="68"/>
      <c r="H166" s="71"/>
      <c r="I166" s="68"/>
      <c r="J166" s="73"/>
      <c r="K166" s="68"/>
      <c r="L166" s="68"/>
    </row>
    <row r="167" spans="1:12">
      <c r="A167" s="73"/>
      <c r="B167" s="68"/>
      <c r="C167" s="68"/>
      <c r="D167" s="68"/>
      <c r="E167" s="68"/>
      <c r="F167" s="68"/>
      <c r="G167" s="68"/>
      <c r="H167" s="71"/>
      <c r="I167" s="68"/>
      <c r="J167" s="73"/>
      <c r="K167" s="68"/>
      <c r="L167" s="68"/>
    </row>
    <row r="168" spans="1:12">
      <c r="A168" s="73"/>
      <c r="B168" s="68"/>
      <c r="C168" s="68"/>
      <c r="D168" s="68"/>
      <c r="E168" s="68"/>
      <c r="F168" s="68"/>
      <c r="G168" s="68"/>
      <c r="H168" s="71"/>
      <c r="I168" s="68"/>
      <c r="J168" s="73"/>
      <c r="K168" s="68"/>
      <c r="L168" s="68"/>
    </row>
    <row r="169" spans="1:12">
      <c r="A169" s="73"/>
      <c r="B169" s="68"/>
      <c r="C169" s="68"/>
      <c r="D169" s="68"/>
      <c r="E169" s="68"/>
      <c r="F169" s="68"/>
      <c r="G169" s="68"/>
      <c r="H169" s="71"/>
      <c r="I169" s="68"/>
      <c r="J169" s="73"/>
      <c r="K169" s="68"/>
      <c r="L169" s="68"/>
    </row>
    <row r="170" spans="1:12">
      <c r="A170" s="73"/>
      <c r="B170" s="68"/>
      <c r="C170" s="68"/>
      <c r="D170" s="68"/>
      <c r="E170" s="68"/>
      <c r="F170" s="68"/>
      <c r="G170" s="68"/>
      <c r="H170" s="71"/>
      <c r="I170" s="68"/>
      <c r="J170" s="73"/>
      <c r="K170" s="68"/>
      <c r="L170" s="68"/>
    </row>
    <row r="171" spans="1:12">
      <c r="A171" s="73"/>
      <c r="B171" s="68"/>
      <c r="C171" s="68"/>
      <c r="D171" s="68"/>
      <c r="E171" s="68"/>
      <c r="F171" s="68"/>
      <c r="G171" s="68"/>
      <c r="H171" s="71"/>
      <c r="I171" s="68"/>
      <c r="J171" s="73"/>
      <c r="K171" s="68"/>
      <c r="L171" s="68"/>
    </row>
    <row r="172" spans="1:12">
      <c r="A172" s="73"/>
      <c r="B172" s="68"/>
      <c r="C172" s="68"/>
      <c r="D172" s="68"/>
      <c r="E172" s="68"/>
      <c r="F172" s="68"/>
      <c r="G172" s="68"/>
      <c r="H172" s="71"/>
      <c r="I172" s="68"/>
      <c r="J172" s="73"/>
      <c r="K172" s="68"/>
      <c r="L172" s="68"/>
    </row>
    <row r="173" spans="1:12">
      <c r="A173" s="73"/>
      <c r="B173" s="68"/>
      <c r="C173" s="68"/>
      <c r="D173" s="68"/>
      <c r="E173" s="68"/>
      <c r="F173" s="68"/>
      <c r="G173" s="68"/>
      <c r="H173" s="71"/>
      <c r="I173" s="68"/>
      <c r="J173" s="73"/>
      <c r="K173" s="68"/>
      <c r="L173" s="68"/>
    </row>
    <row r="174" spans="1:12">
      <c r="A174" s="73"/>
      <c r="B174" s="68"/>
      <c r="C174" s="68"/>
      <c r="D174" s="68"/>
      <c r="E174" s="68"/>
      <c r="F174" s="68"/>
      <c r="G174" s="68"/>
      <c r="H174" s="71"/>
      <c r="I174" s="68"/>
      <c r="J174" s="73"/>
      <c r="K174" s="68"/>
      <c r="L174" s="68"/>
    </row>
    <row r="175" spans="1:12">
      <c r="A175" s="73"/>
      <c r="B175" s="68"/>
      <c r="C175" s="68"/>
      <c r="D175" s="68"/>
      <c r="E175" s="68"/>
      <c r="F175" s="68"/>
      <c r="G175" s="68"/>
      <c r="H175" s="71"/>
      <c r="I175" s="68"/>
      <c r="J175" s="73"/>
      <c r="K175" s="68"/>
      <c r="L175" s="68"/>
    </row>
    <row r="176" spans="1:12">
      <c r="A176" s="73"/>
      <c r="B176" s="68"/>
      <c r="C176" s="68"/>
      <c r="D176" s="68"/>
      <c r="E176" s="68"/>
      <c r="F176" s="68"/>
      <c r="G176" s="68"/>
      <c r="H176" s="71"/>
      <c r="I176" s="68"/>
      <c r="J176" s="73"/>
      <c r="K176" s="68"/>
      <c r="L176" s="68"/>
    </row>
    <row r="177" spans="1:12">
      <c r="A177" s="73"/>
      <c r="B177" s="68"/>
      <c r="C177" s="68"/>
      <c r="D177" s="68"/>
      <c r="E177" s="68"/>
      <c r="F177" s="68"/>
      <c r="G177" s="68"/>
      <c r="H177" s="71"/>
      <c r="I177" s="68"/>
      <c r="J177" s="73"/>
      <c r="K177" s="68"/>
      <c r="L177" s="68"/>
    </row>
    <row r="178" spans="1:12">
      <c r="A178" s="73"/>
      <c r="B178" s="68"/>
      <c r="C178" s="68"/>
      <c r="D178" s="68"/>
      <c r="E178" s="68"/>
      <c r="F178" s="68"/>
      <c r="G178" s="68"/>
      <c r="H178" s="71"/>
      <c r="I178" s="68"/>
      <c r="J178" s="73"/>
      <c r="K178" s="68"/>
      <c r="L178" s="68"/>
    </row>
    <row r="179" spans="1:12">
      <c r="A179" s="73"/>
      <c r="B179" s="68"/>
      <c r="C179" s="68"/>
      <c r="D179" s="68"/>
      <c r="E179" s="68"/>
      <c r="F179" s="68"/>
      <c r="G179" s="68"/>
      <c r="H179" s="71"/>
      <c r="I179" s="68"/>
      <c r="J179" s="73"/>
      <c r="K179" s="68"/>
      <c r="L179" s="68"/>
    </row>
    <row r="180" spans="1:12">
      <c r="A180" s="73"/>
      <c r="B180" s="68"/>
      <c r="C180" s="68"/>
      <c r="D180" s="68"/>
      <c r="E180" s="68"/>
      <c r="F180" s="68"/>
      <c r="G180" s="68"/>
      <c r="H180" s="71"/>
      <c r="I180" s="68"/>
      <c r="J180" s="73"/>
      <c r="K180" s="68"/>
      <c r="L180" s="68"/>
    </row>
    <row r="181" spans="1:12">
      <c r="A181" s="73"/>
      <c r="B181" s="68"/>
      <c r="C181" s="68"/>
      <c r="D181" s="68"/>
      <c r="E181" s="68"/>
      <c r="F181" s="68"/>
      <c r="G181" s="68"/>
      <c r="H181" s="71"/>
      <c r="I181" s="68"/>
      <c r="J181" s="73"/>
      <c r="K181" s="68"/>
      <c r="L181" s="68"/>
    </row>
    <row r="182" spans="1:12">
      <c r="A182" s="73"/>
      <c r="B182" s="68"/>
      <c r="C182" s="68"/>
      <c r="D182" s="68"/>
      <c r="E182" s="68"/>
      <c r="F182" s="68"/>
      <c r="G182" s="68"/>
      <c r="H182" s="71"/>
      <c r="I182" s="68"/>
      <c r="J182" s="73"/>
      <c r="K182" s="68"/>
      <c r="L182" s="68"/>
    </row>
    <row r="183" spans="1:12">
      <c r="A183" s="73"/>
      <c r="B183" s="68"/>
      <c r="C183" s="68"/>
      <c r="D183" s="68"/>
      <c r="E183" s="68"/>
      <c r="F183" s="68"/>
      <c r="G183" s="68"/>
      <c r="H183" s="71"/>
      <c r="I183" s="68"/>
      <c r="J183" s="73"/>
      <c r="K183" s="68"/>
      <c r="L183" s="68"/>
    </row>
    <row r="184" spans="1:12">
      <c r="A184" s="73"/>
      <c r="B184" s="68"/>
      <c r="C184" s="68"/>
      <c r="D184" s="68"/>
      <c r="E184" s="68"/>
      <c r="F184" s="68"/>
      <c r="G184" s="68"/>
      <c r="H184" s="71"/>
      <c r="I184" s="68"/>
      <c r="J184" s="73"/>
      <c r="K184" s="68"/>
      <c r="L184" s="68"/>
    </row>
    <row r="185" spans="1:12">
      <c r="A185" s="73"/>
      <c r="B185" s="68"/>
      <c r="C185" s="68"/>
      <c r="D185" s="68"/>
      <c r="E185" s="68"/>
      <c r="F185" s="68"/>
      <c r="G185" s="68"/>
      <c r="H185" s="71"/>
      <c r="I185" s="68"/>
      <c r="J185" s="73"/>
      <c r="K185" s="68"/>
      <c r="L185" s="68"/>
    </row>
    <row r="186" spans="1:12">
      <c r="A186" s="73"/>
      <c r="B186" s="68"/>
      <c r="C186" s="68"/>
      <c r="D186" s="68"/>
      <c r="E186" s="68"/>
      <c r="F186" s="68"/>
      <c r="G186" s="68"/>
      <c r="H186" s="71"/>
      <c r="I186" s="68"/>
      <c r="J186" s="73"/>
      <c r="K186" s="68"/>
      <c r="L186" s="68"/>
    </row>
    <row r="187" spans="1:12">
      <c r="A187" s="73"/>
      <c r="B187" s="68"/>
      <c r="C187" s="68"/>
      <c r="D187" s="68"/>
      <c r="E187" s="68"/>
      <c r="F187" s="68"/>
      <c r="G187" s="68"/>
      <c r="H187" s="71"/>
      <c r="I187" s="68"/>
      <c r="J187" s="73"/>
      <c r="K187" s="68"/>
      <c r="L187" s="68"/>
    </row>
    <row r="188" spans="1:12">
      <c r="A188" s="73"/>
      <c r="B188" s="68"/>
      <c r="C188" s="68"/>
      <c r="D188" s="68"/>
      <c r="E188" s="68"/>
      <c r="F188" s="68"/>
      <c r="G188" s="68"/>
      <c r="H188" s="71"/>
      <c r="I188" s="68"/>
      <c r="J188" s="73"/>
      <c r="K188" s="68"/>
      <c r="L188" s="68"/>
    </row>
    <row r="189" spans="1:12">
      <c r="A189" s="73"/>
      <c r="B189" s="68"/>
      <c r="C189" s="68"/>
      <c r="D189" s="68"/>
      <c r="E189" s="68"/>
      <c r="F189" s="68"/>
      <c r="G189" s="68"/>
      <c r="H189" s="71"/>
      <c r="I189" s="68"/>
      <c r="J189" s="73"/>
      <c r="K189" s="68"/>
      <c r="L189" s="68"/>
    </row>
    <row r="190" spans="1:12">
      <c r="A190" s="73"/>
      <c r="B190" s="68"/>
      <c r="C190" s="68"/>
      <c r="D190" s="68"/>
      <c r="E190" s="68"/>
      <c r="F190" s="68"/>
      <c r="G190" s="68"/>
      <c r="H190" s="71"/>
      <c r="I190" s="68"/>
      <c r="J190" s="73"/>
      <c r="K190" s="68"/>
      <c r="L190" s="68"/>
    </row>
    <row r="191" spans="1:12">
      <c r="A191" s="73"/>
      <c r="B191" s="68"/>
      <c r="C191" s="68"/>
      <c r="D191" s="68"/>
      <c r="E191" s="68"/>
      <c r="F191" s="68"/>
      <c r="G191" s="68"/>
      <c r="H191" s="71"/>
      <c r="I191" s="68"/>
      <c r="J191" s="73"/>
      <c r="K191" s="68"/>
      <c r="L191" s="68"/>
    </row>
    <row r="192" spans="1:12">
      <c r="A192" s="73"/>
      <c r="B192" s="68"/>
      <c r="C192" s="68"/>
      <c r="D192" s="68"/>
      <c r="E192" s="68"/>
      <c r="F192" s="68"/>
      <c r="G192" s="68"/>
      <c r="H192" s="71"/>
      <c r="I192" s="68"/>
      <c r="J192" s="73"/>
      <c r="K192" s="68"/>
      <c r="L192" s="68"/>
    </row>
    <row r="193" spans="1:12">
      <c r="A193" s="73"/>
      <c r="B193" s="68"/>
      <c r="C193" s="68"/>
      <c r="D193" s="68"/>
      <c r="E193" s="68"/>
      <c r="F193" s="68"/>
      <c r="G193" s="68"/>
      <c r="H193" s="71"/>
      <c r="I193" s="68"/>
      <c r="J193" s="73"/>
      <c r="K193" s="68"/>
      <c r="L193" s="68"/>
    </row>
    <row r="194" spans="1:12">
      <c r="A194" s="73"/>
      <c r="B194" s="68"/>
      <c r="C194" s="68"/>
      <c r="D194" s="68"/>
      <c r="E194" s="68"/>
      <c r="F194" s="68"/>
      <c r="G194" s="68"/>
      <c r="H194" s="71"/>
      <c r="I194" s="68"/>
      <c r="J194" s="73"/>
      <c r="K194" s="68"/>
      <c r="L194" s="68"/>
    </row>
    <row r="195" spans="1:12">
      <c r="A195" s="73"/>
      <c r="B195" s="68"/>
      <c r="C195" s="68"/>
      <c r="D195" s="68"/>
      <c r="E195" s="68"/>
      <c r="F195" s="68"/>
      <c r="G195" s="68"/>
      <c r="H195" s="71"/>
      <c r="I195" s="68"/>
      <c r="J195" s="73"/>
      <c r="K195" s="68"/>
      <c r="L195" s="68"/>
    </row>
    <row r="196" spans="1:12">
      <c r="A196" s="73"/>
      <c r="B196" s="68"/>
      <c r="C196" s="68"/>
      <c r="D196" s="68"/>
      <c r="E196" s="68"/>
      <c r="F196" s="68"/>
      <c r="G196" s="68"/>
      <c r="H196" s="71"/>
      <c r="I196" s="68"/>
      <c r="J196" s="73"/>
      <c r="K196" s="68"/>
      <c r="L196" s="68"/>
    </row>
    <row r="197" spans="1:12">
      <c r="A197" s="73"/>
      <c r="B197" s="68"/>
      <c r="C197" s="68"/>
      <c r="D197" s="68"/>
      <c r="E197" s="68"/>
      <c r="F197" s="68"/>
      <c r="G197" s="68"/>
      <c r="H197" s="71"/>
      <c r="I197" s="68"/>
      <c r="J197" s="73"/>
      <c r="K197" s="68"/>
      <c r="L197" s="68"/>
    </row>
    <row r="198" spans="1:12">
      <c r="A198" s="73"/>
      <c r="B198" s="68"/>
      <c r="C198" s="68"/>
      <c r="D198" s="68"/>
      <c r="E198" s="68"/>
      <c r="F198" s="68"/>
      <c r="G198" s="68"/>
      <c r="H198" s="71"/>
      <c r="I198" s="68"/>
      <c r="J198" s="73"/>
      <c r="K198" s="68"/>
      <c r="L198" s="68"/>
    </row>
    <row r="199" spans="1:12">
      <c r="A199" s="73"/>
      <c r="B199" s="68"/>
      <c r="C199" s="68"/>
      <c r="D199" s="68"/>
      <c r="E199" s="68"/>
      <c r="F199" s="68"/>
      <c r="G199" s="68"/>
      <c r="H199" s="71"/>
      <c r="I199" s="68"/>
      <c r="J199" s="73"/>
      <c r="K199" s="68"/>
      <c r="L199" s="68"/>
    </row>
    <row r="200" spans="1:12">
      <c r="A200" s="73"/>
      <c r="B200" s="68"/>
      <c r="C200" s="68"/>
      <c r="D200" s="68"/>
      <c r="E200" s="68"/>
      <c r="F200" s="68"/>
      <c r="G200" s="68"/>
      <c r="H200" s="71"/>
      <c r="I200" s="68"/>
      <c r="J200" s="73"/>
      <c r="K200" s="68"/>
      <c r="L200" s="68"/>
    </row>
    <row r="201" spans="1:12">
      <c r="A201" s="73"/>
      <c r="B201" s="68"/>
      <c r="C201" s="68"/>
      <c r="D201" s="68"/>
      <c r="E201" s="68"/>
      <c r="F201" s="68"/>
      <c r="G201" s="68"/>
      <c r="H201" s="71"/>
      <c r="I201" s="68"/>
      <c r="J201" s="73"/>
      <c r="K201" s="68"/>
      <c r="L201" s="68"/>
    </row>
    <row r="202" spans="1:12">
      <c r="A202" s="73"/>
      <c r="B202" s="68"/>
      <c r="C202" s="68"/>
      <c r="D202" s="68"/>
      <c r="E202" s="68"/>
      <c r="F202" s="68"/>
      <c r="G202" s="68"/>
      <c r="H202" s="71"/>
      <c r="I202" s="68"/>
      <c r="J202" s="73"/>
      <c r="K202" s="68"/>
      <c r="L202" s="68"/>
    </row>
    <row r="203" spans="1:12">
      <c r="A203" s="73"/>
      <c r="B203" s="68"/>
      <c r="C203" s="68"/>
      <c r="D203" s="68"/>
      <c r="E203" s="68"/>
      <c r="F203" s="68"/>
      <c r="G203" s="68"/>
      <c r="H203" s="71"/>
      <c r="I203" s="68"/>
      <c r="J203" s="73"/>
      <c r="K203" s="68"/>
      <c r="L203" s="68"/>
    </row>
  </sheetData>
  <mergeCells count="2">
    <mergeCell ref="A1:L1"/>
    <mergeCell ref="A2:L2"/>
  </mergeCells>
  <dataValidations count="3">
    <dataValidation type="list" sqref="C4:C203" xr:uid="{00000000-0002-0000-0400-000000000000}">
      <formula1>"MASUK,KELUAR"</formula1>
    </dataValidation>
    <dataValidation type="list" sqref="E4:E203" xr:uid="{00000000-0002-0000-0400-000001000000}">
      <formula1>"DP Customer,Termin Customer,Pelunasan Customer,Material,Vendor/Subcon,Gaji Proyek,Gaji/Owner,Transport,Makan Tim,Sewa Alat,Listrik/Internet,Sewa Tempat,Marketing,Pajak,Administrasi,Lainnya"</formula1>
    </dataValidation>
    <dataValidation type="list" sqref="K4:K203" xr:uid="{00000000-0002-0000-0400-000002000000}">
      <formula1>"Lunas,Belum Lunas,Sebagian"</formula1>
    </dataValidation>
  </dataValidations>
  <pageMargins left="0.7" right="0.7" top="0.75" bottom="0.75" header="0.3" footer="0.3"/>
</worksheet>
</file>

<file path=xl/worksheets/sheet6.xml><?xml version="1.0" encoding="utf-8"?>
<worksheet xmlns="http://schemas.openxmlformats.org/spreadsheetml/2006/main" xmlns:mc="http://schemas.openxmlformats.org/markup-compatibility/2006" xmlns:xr="http://schemas.microsoft.com/office/spreadsheetml/2014/revision" mc:Ignorable="x14ac xr xr2 xr3" xr:uid="{00000000-0001-0000-0500-000000000000}">
  <dimension ref="A1:K203"/>
  <sheetViews>
    <sheetView zoomScaleNormal="100" zoomScaleSheetLayoutView="100" workbookViewId="0"/>
  </sheetViews>
  <sheetFormatPr defaultRowHeight="15"/>
  <cols>
    <col min="1" max="3" width="17" customWidth="1"/>
    <col min="4" max="4" width="24" customWidth="1"/>
    <col min="5" max="11" width="17" customWidth="1"/>
  </cols>
  <sheetData>
    <row r="1" spans="1:11" ht="30" customHeight="1">
      <c r="A1" s="60" t="s">
        <v>180</v>
      </c>
      <c r="B1" s="61"/>
      <c r="C1" s="61"/>
      <c r="D1" s="61"/>
      <c r="E1" s="61"/>
      <c r="F1" s="61"/>
      <c r="G1" s="61"/>
      <c r="H1" s="61"/>
      <c r="I1" s="61"/>
      <c r="J1" s="61"/>
      <c r="K1" s="61"/>
    </row>
    <row r="2" spans="1:11">
      <c r="A2" s="72" t="inlineStr">
        <is>
          <t>Mulai isi data asli Vandara Advertising pada baris di bawah header.</t>
        </is>
      </c>
      <c r="B2" s="72"/>
      <c r="C2" s="72"/>
      <c r="D2" s="72"/>
      <c r="E2" s="72"/>
      <c r="F2" s="72"/>
      <c r="G2" s="72"/>
      <c r="H2" s="72"/>
      <c r="I2" s="72"/>
      <c r="J2" s="72"/>
      <c r="K2" s="72"/>
    </row>
    <row r="3" spans="1:11">
      <c r="A3" s="63" t="s">
        <v>181</v>
      </c>
      <c r="B3" s="63" t="s">
        <v>121</v>
      </c>
      <c r="C3" s="63" t="s">
        <v>77</v>
      </c>
      <c r="D3" s="63" t="s">
        <v>79</v>
      </c>
      <c r="E3" s="63" t="s">
        <v>182</v>
      </c>
      <c r="F3" s="63" t="s">
        <v>183</v>
      </c>
      <c r="G3" s="63" t="s">
        <v>184</v>
      </c>
      <c r="H3" s="63" t="s">
        <v>185</v>
      </c>
      <c r="I3" s="63" t="s">
        <v>128</v>
      </c>
      <c r="J3" s="63" t="s">
        <v>84</v>
      </c>
      <c r="K3" s="63" t="s">
        <v>186</v>
      </c>
    </row>
    <row r="4" spans="1:11">
      <c r="A4" s="68"/>
      <c r="B4" s="73"/>
      <c r="C4" s="68"/>
      <c r="D4" s="68"/>
      <c r="E4" s="68"/>
      <c r="F4" s="71"/>
      <c r="G4" s="71"/>
      <c r="H4" s="74">
        <f>IF(F4="","",MAX(0,F4-G4))</f>
        <v/>
      </c>
      <c r="I4" s="73"/>
      <c r="J4" s="62">
        <f ca="1">IF(F4="","",IF(H4=0,"Lunas",IF(TODAY()&gt;I4,"Jatuh Tempo","Belum Lunas")))</f>
        <v/>
      </c>
      <c r="K4" s="62">
        <f ca="1">IF(OR(H4=0,I4=""),0,MAX(0,TODAY()-I4))</f>
        <v>0</v>
      </c>
    </row>
    <row r="5" spans="1:11">
      <c r="A5" s="68"/>
      <c r="B5" s="73"/>
      <c r="C5" s="68"/>
      <c r="D5" s="68"/>
      <c r="E5" s="68"/>
      <c r="F5" s="71"/>
      <c r="G5" s="71"/>
      <c r="H5" s="74">
        <f>IF(F5="","",MAX(0,F5-G5))</f>
        <v/>
      </c>
      <c r="I5" s="73"/>
      <c r="J5" s="62">
        <f ca="1">IF(F5="","",IF(H5=0,"Lunas",IF(TODAY()&gt;I5,"Jatuh Tempo","Belum Lunas")))</f>
        <v/>
      </c>
      <c r="K5" s="62">
        <f ca="1">IF(OR(H5=0,I5=""),0,MAX(0,TODAY()-I5))</f>
        <v>0</v>
      </c>
    </row>
    <row r="6" spans="1:11">
      <c r="A6" s="68"/>
      <c r="B6" s="73"/>
      <c r="C6" s="68"/>
      <c r="D6" s="68"/>
      <c r="E6" s="68"/>
      <c r="F6" s="71"/>
      <c r="G6" s="71"/>
      <c r="H6" s="74" t="str">
        <f>IF(F6="","",MAX(0,F6-G6))</f>
        <v/>
      </c>
      <c r="I6" s="73" t="str">
        <f ca="1">IF(F6="","",IF(H6=0,"Lunas",IF(TODAY()&gt;I6,"Jatuh Tempo","Belum Lunas")))</f>
        <v/>
      </c>
      <c r="J6" s="62" t="str">
        <f ca="1">IF(F6="","",IF(H6=0,"Lunas",IF(TODAY()&gt;I6,"Jatuh Tempo","Belum Lunas")))</f>
        <v/>
      </c>
      <c r="K6" s="62">
        <f ca="1">IF(OR(H6=0,I6=""),0,MAX(0,TODAY()-I6))</f>
        <v>0</v>
      </c>
    </row>
    <row r="7" spans="1:11">
      <c r="A7" s="68"/>
      <c r="B7" s="73"/>
      <c r="C7" s="68"/>
      <c r="D7" s="68"/>
      <c r="E7" s="68"/>
      <c r="F7" s="71"/>
      <c r="G7" s="71"/>
      <c r="H7" s="74" t="str">
        <f>IF(F7="","",MAX(0,F7-G7))</f>
        <v/>
      </c>
      <c r="I7" s="73" t="str">
        <f ca="1">IF(F7="","",IF(H7=0,"Lunas",IF(TODAY()&gt;I7,"Jatuh Tempo","Belum Lunas")))</f>
        <v/>
      </c>
      <c r="J7" s="62" t="str">
        <f ca="1">IF(F7="","",IF(H7=0,"Lunas",IF(TODAY()&gt;I7,"Jatuh Tempo","Belum Lunas")))</f>
        <v/>
      </c>
      <c r="K7" s="62">
        <f ca="1">IF(OR(H7=0,I7=""),0,MAX(0,TODAY()-I7))</f>
        <v>0</v>
      </c>
    </row>
    <row r="8" spans="1:11">
      <c r="A8" s="68"/>
      <c r="B8" s="73"/>
      <c r="C8" s="68"/>
      <c r="D8" s="68"/>
      <c r="E8" s="68"/>
      <c r="F8" s="71"/>
      <c r="G8" s="71"/>
      <c r="H8" s="74" t="str">
        <f>IF(F8="","",MAX(0,F8-G8))</f>
        <v/>
      </c>
      <c r="I8" s="73" t="str">
        <f ca="1">IF(F8="","",IF(H8=0,"Lunas",IF(TODAY()&gt;I8,"Jatuh Tempo","Belum Lunas")))</f>
        <v/>
      </c>
      <c r="J8" s="62" t="str">
        <f ca="1">IF(F8="","",IF(H8=0,"Lunas",IF(TODAY()&gt;I8,"Jatuh Tempo","Belum Lunas")))</f>
        <v/>
      </c>
      <c r="K8" s="62">
        <f ca="1">IF(OR(H8=0,I8=""),0,MAX(0,TODAY()-I8))</f>
        <v>0</v>
      </c>
    </row>
    <row r="9" spans="1:11">
      <c r="A9" s="68"/>
      <c r="B9" s="73"/>
      <c r="C9" s="68"/>
      <c r="D9" s="68"/>
      <c r="E9" s="68"/>
      <c r="F9" s="71"/>
      <c r="G9" s="71"/>
      <c r="H9" s="74" t="str">
        <f>IF(F9="","",MAX(0,F9-G9))</f>
        <v/>
      </c>
      <c r="I9" s="73" t="str">
        <f ca="1">IF(F9="","",IF(H9=0,"Lunas",IF(TODAY()&gt;I9,"Jatuh Tempo","Belum Lunas")))</f>
        <v/>
      </c>
      <c r="J9" s="62" t="str">
        <f ca="1">IF(F9="","",IF(H9=0,"Lunas",IF(TODAY()&gt;I9,"Jatuh Tempo","Belum Lunas")))</f>
        <v/>
      </c>
      <c r="K9" s="62">
        <f ca="1">IF(OR(H9=0,I9=""),0,MAX(0,TODAY()-I9))</f>
        <v>0</v>
      </c>
    </row>
    <row r="10" spans="1:11">
      <c r="A10" s="68"/>
      <c r="B10" s="73"/>
      <c r="C10" s="68"/>
      <c r="D10" s="68"/>
      <c r="E10" s="68"/>
      <c r="F10" s="71"/>
      <c r="G10" s="71"/>
      <c r="H10" s="74" t="str">
        <f>IF(F10="","",MAX(0,F10-G10))</f>
        <v/>
      </c>
      <c r="I10" s="73" t="str">
        <f ca="1">IF(F10="","",IF(H10=0,"Lunas",IF(TODAY()&gt;I10,"Jatuh Tempo","Belum Lunas")))</f>
        <v/>
      </c>
      <c r="J10" s="62" t="str">
        <f ca="1">IF(F10="","",IF(H10=0,"Lunas",IF(TODAY()&gt;I10,"Jatuh Tempo","Belum Lunas")))</f>
        <v/>
      </c>
      <c r="K10" s="62">
        <f ca="1">IF(OR(H10=0,I10=""),0,MAX(0,TODAY()-I10))</f>
        <v>0</v>
      </c>
    </row>
    <row r="11" spans="1:11">
      <c r="A11" s="68"/>
      <c r="B11" s="73"/>
      <c r="C11" s="68"/>
      <c r="D11" s="68"/>
      <c r="E11" s="68"/>
      <c r="F11" s="71"/>
      <c r="G11" s="71"/>
      <c r="H11" s="74" t="str">
        <f>IF(F11="","",MAX(0,F11-G11))</f>
        <v/>
      </c>
      <c r="I11" s="73" t="str">
        <f ca="1">IF(F11="","",IF(H11=0,"Lunas",IF(TODAY()&gt;I11,"Jatuh Tempo","Belum Lunas")))</f>
        <v/>
      </c>
      <c r="J11" s="62" t="str">
        <f ca="1">IF(F11="","",IF(H11=0,"Lunas",IF(TODAY()&gt;I11,"Jatuh Tempo","Belum Lunas")))</f>
        <v/>
      </c>
      <c r="K11" s="62">
        <f ca="1">IF(OR(H11=0,I11=""),0,MAX(0,TODAY()-I11))</f>
        <v>0</v>
      </c>
    </row>
    <row r="12" spans="1:11">
      <c r="A12" s="68"/>
      <c r="B12" s="73"/>
      <c r="C12" s="68"/>
      <c r="D12" s="68"/>
      <c r="E12" s="68"/>
      <c r="F12" s="71"/>
      <c r="G12" s="71"/>
      <c r="H12" s="74" t="str">
        <f>IF(F12="","",MAX(0,F12-G12))</f>
        <v/>
      </c>
      <c r="I12" s="73" t="str">
        <f ca="1">IF(F12="","",IF(H12=0,"Lunas",IF(TODAY()&gt;I12,"Jatuh Tempo","Belum Lunas")))</f>
        <v/>
      </c>
      <c r="J12" s="62" t="str">
        <f ca="1">IF(F12="","",IF(H12=0,"Lunas",IF(TODAY()&gt;I12,"Jatuh Tempo","Belum Lunas")))</f>
        <v/>
      </c>
      <c r="K12" s="62">
        <f ca="1">IF(OR(H12=0,I12=""),0,MAX(0,TODAY()-I12))</f>
        <v>0</v>
      </c>
    </row>
    <row r="13" spans="1:11">
      <c r="A13" s="68"/>
      <c r="B13" s="73"/>
      <c r="C13" s="68"/>
      <c r="D13" s="68"/>
      <c r="E13" s="68"/>
      <c r="F13" s="71"/>
      <c r="G13" s="71"/>
      <c r="H13" s="74" t="str">
        <f>IF(F13="","",MAX(0,F13-G13))</f>
        <v/>
      </c>
      <c r="I13" s="73" t="str">
        <f ca="1">IF(F13="","",IF(H13=0,"Lunas",IF(TODAY()&gt;I13,"Jatuh Tempo","Belum Lunas")))</f>
        <v/>
      </c>
      <c r="J13" s="62" t="str">
        <f ca="1">IF(F13="","",IF(H13=0,"Lunas",IF(TODAY()&gt;I13,"Jatuh Tempo","Belum Lunas")))</f>
        <v/>
      </c>
      <c r="K13" s="62">
        <f ca="1">IF(OR(H13=0,I13=""),0,MAX(0,TODAY()-I13))</f>
        <v>0</v>
      </c>
    </row>
    <row r="14" spans="1:11">
      <c r="A14" s="68"/>
      <c r="B14" s="73"/>
      <c r="C14" s="68"/>
      <c r="D14" s="68"/>
      <c r="E14" s="68"/>
      <c r="F14" s="71"/>
      <c r="G14" s="71"/>
      <c r="H14" s="74" t="str">
        <f>IF(F14="","",MAX(0,F14-G14))</f>
        <v/>
      </c>
      <c r="I14" s="73" t="str">
        <f ca="1">IF(F14="","",IF(H14=0,"Lunas",IF(TODAY()&gt;I14,"Jatuh Tempo","Belum Lunas")))</f>
        <v/>
      </c>
      <c r="J14" s="62" t="str">
        <f ca="1">IF(F14="","",IF(H14=0,"Lunas",IF(TODAY()&gt;I14,"Jatuh Tempo","Belum Lunas")))</f>
        <v/>
      </c>
      <c r="K14" s="62">
        <f ca="1">IF(OR(H14=0,I14=""),0,MAX(0,TODAY()-I14))</f>
        <v>0</v>
      </c>
    </row>
    <row r="15" spans="1:11">
      <c r="A15" s="68"/>
      <c r="B15" s="73"/>
      <c r="C15" s="68"/>
      <c r="D15" s="68"/>
      <c r="E15" s="68"/>
      <c r="F15" s="71"/>
      <c r="G15" s="71"/>
      <c r="H15" s="74" t="str">
        <f>IF(F15="","",MAX(0,F15-G15))</f>
        <v/>
      </c>
      <c r="I15" s="73" t="str">
        <f ca="1">IF(F15="","",IF(H15=0,"Lunas",IF(TODAY()&gt;I15,"Jatuh Tempo","Belum Lunas")))</f>
        <v/>
      </c>
      <c r="J15" s="62" t="str">
        <f ca="1">IF(F15="","",IF(H15=0,"Lunas",IF(TODAY()&gt;I15,"Jatuh Tempo","Belum Lunas")))</f>
        <v/>
      </c>
      <c r="K15" s="62">
        <f ca="1">IF(OR(H15=0,I15=""),0,MAX(0,TODAY()-I15))</f>
        <v>0</v>
      </c>
    </row>
    <row r="16" spans="1:11">
      <c r="A16" s="68"/>
      <c r="B16" s="73"/>
      <c r="C16" s="68"/>
      <c r="D16" s="68"/>
      <c r="E16" s="68"/>
      <c r="F16" s="71"/>
      <c r="G16" s="71"/>
      <c r="H16" s="74" t="str">
        <f>IF(F16="","",MAX(0,F16-G16))</f>
        <v/>
      </c>
      <c r="I16" s="73" t="str">
        <f ca="1">IF(F16="","",IF(H16=0,"Lunas",IF(TODAY()&gt;I16,"Jatuh Tempo","Belum Lunas")))</f>
        <v/>
      </c>
      <c r="J16" s="62" t="str">
        <f ca="1">IF(F16="","",IF(H16=0,"Lunas",IF(TODAY()&gt;I16,"Jatuh Tempo","Belum Lunas")))</f>
        <v/>
      </c>
      <c r="K16" s="62">
        <f ca="1">IF(OR(H16=0,I16=""),0,MAX(0,TODAY()-I16))</f>
        <v>0</v>
      </c>
    </row>
    <row r="17" spans="1:11">
      <c r="A17" s="68"/>
      <c r="B17" s="73"/>
      <c r="C17" s="68"/>
      <c r="D17" s="68"/>
      <c r="E17" s="68"/>
      <c r="F17" s="71"/>
      <c r="G17" s="71"/>
      <c r="H17" s="74" t="str">
        <f>IF(F17="","",MAX(0,F17-G17))</f>
        <v/>
      </c>
      <c r="I17" s="73" t="str">
        <f ca="1">IF(F17="","",IF(H17=0,"Lunas",IF(TODAY()&gt;I17,"Jatuh Tempo","Belum Lunas")))</f>
        <v/>
      </c>
      <c r="J17" s="62" t="str">
        <f ca="1">IF(F17="","",IF(H17=0,"Lunas",IF(TODAY()&gt;I17,"Jatuh Tempo","Belum Lunas")))</f>
        <v/>
      </c>
      <c r="K17" s="62">
        <f ca="1">IF(OR(H17=0,I17=""),0,MAX(0,TODAY()-I17))</f>
        <v>0</v>
      </c>
    </row>
    <row r="18" spans="1:11">
      <c r="A18" s="68"/>
      <c r="B18" s="73"/>
      <c r="C18" s="68"/>
      <c r="D18" s="68"/>
      <c r="E18" s="68"/>
      <c r="F18" s="71"/>
      <c r="G18" s="71"/>
      <c r="H18" s="74" t="str">
        <f>IF(F18="","",MAX(0,F18-G18))</f>
        <v/>
      </c>
      <c r="I18" s="73" t="str">
        <f ca="1">IF(F18="","",IF(H18=0,"Lunas",IF(TODAY()&gt;I18,"Jatuh Tempo","Belum Lunas")))</f>
        <v/>
      </c>
      <c r="J18" s="62" t="str">
        <f ca="1">IF(F18="","",IF(H18=0,"Lunas",IF(TODAY()&gt;I18,"Jatuh Tempo","Belum Lunas")))</f>
        <v/>
      </c>
      <c r="K18" s="62">
        <f ca="1">IF(OR(H18=0,I18=""),0,MAX(0,TODAY()-I18))</f>
        <v>0</v>
      </c>
    </row>
    <row r="19" spans="1:11">
      <c r="A19" s="68"/>
      <c r="B19" s="73"/>
      <c r="C19" s="68"/>
      <c r="D19" s="68"/>
      <c r="E19" s="68"/>
      <c r="F19" s="71"/>
      <c r="G19" s="71"/>
      <c r="H19" s="74" t="str">
        <f>IF(F19="","",MAX(0,F19-G19))</f>
        <v/>
      </c>
      <c r="I19" s="73" t="str">
        <f ca="1">IF(F19="","",IF(H19=0,"Lunas",IF(TODAY()&gt;I19,"Jatuh Tempo","Belum Lunas")))</f>
        <v/>
      </c>
      <c r="J19" s="62" t="str">
        <f ca="1">IF(F19="","",IF(H19=0,"Lunas",IF(TODAY()&gt;I19,"Jatuh Tempo","Belum Lunas")))</f>
        <v/>
      </c>
      <c r="K19" s="62">
        <f ca="1">IF(OR(H19=0,I19=""),0,MAX(0,TODAY()-I19))</f>
        <v>0</v>
      </c>
    </row>
    <row r="20" spans="1:11">
      <c r="A20" s="68"/>
      <c r="B20" s="73"/>
      <c r="C20" s="68"/>
      <c r="D20" s="68"/>
      <c r="E20" s="68"/>
      <c r="F20" s="71"/>
      <c r="G20" s="71"/>
      <c r="H20" s="74" t="str">
        <f>IF(F20="","",MAX(0,F20-G20))</f>
        <v/>
      </c>
      <c r="I20" s="73" t="str">
        <f ca="1">IF(F20="","",IF(H20=0,"Lunas",IF(TODAY()&gt;I20,"Jatuh Tempo","Belum Lunas")))</f>
        <v/>
      </c>
      <c r="J20" s="62" t="str">
        <f ca="1">IF(F20="","",IF(H20=0,"Lunas",IF(TODAY()&gt;I20,"Jatuh Tempo","Belum Lunas")))</f>
        <v/>
      </c>
      <c r="K20" s="62">
        <f ca="1">IF(OR(H20=0,I20=""),0,MAX(0,TODAY()-I20))</f>
        <v>0</v>
      </c>
    </row>
    <row r="21" spans="1:11">
      <c r="A21" s="68"/>
      <c r="B21" s="73"/>
      <c r="C21" s="68"/>
      <c r="D21" s="68"/>
      <c r="E21" s="68"/>
      <c r="F21" s="71"/>
      <c r="G21" s="71"/>
      <c r="H21" s="74" t="str">
        <f>IF(F21="","",MAX(0,F21-G21))</f>
        <v/>
      </c>
      <c r="I21" s="73" t="str">
        <f ca="1">IF(F21="","",IF(H21=0,"Lunas",IF(TODAY()&gt;I21,"Jatuh Tempo","Belum Lunas")))</f>
        <v/>
      </c>
      <c r="J21" s="62" t="str">
        <f ca="1">IF(F21="","",IF(H21=0,"Lunas",IF(TODAY()&gt;I21,"Jatuh Tempo","Belum Lunas")))</f>
        <v/>
      </c>
      <c r="K21" s="62">
        <f ca="1">IF(OR(H21=0,I21=""),0,MAX(0,TODAY()-I21))</f>
        <v>0</v>
      </c>
    </row>
    <row r="22" spans="1:11">
      <c r="A22" s="68"/>
      <c r="B22" s="73"/>
      <c r="C22" s="68"/>
      <c r="D22" s="68"/>
      <c r="E22" s="68"/>
      <c r="F22" s="71"/>
      <c r="G22" s="71"/>
      <c r="H22" s="74" t="str">
        <f>IF(F22="","",MAX(0,F22-G22))</f>
        <v/>
      </c>
      <c r="I22" s="73" t="str">
        <f ca="1">IF(F22="","",IF(H22=0,"Lunas",IF(TODAY()&gt;I22,"Jatuh Tempo","Belum Lunas")))</f>
        <v/>
      </c>
      <c r="J22" s="62" t="str">
        <f ca="1">IF(F22="","",IF(H22=0,"Lunas",IF(TODAY()&gt;I22,"Jatuh Tempo","Belum Lunas")))</f>
        <v/>
      </c>
      <c r="K22" s="62">
        <f ca="1">IF(OR(H22=0,I22=""),0,MAX(0,TODAY()-I22))</f>
        <v>0</v>
      </c>
    </row>
    <row r="23" spans="1:11">
      <c r="A23" s="68"/>
      <c r="B23" s="73"/>
      <c r="C23" s="68"/>
      <c r="D23" s="68"/>
      <c r="E23" s="68"/>
      <c r="F23" s="71"/>
      <c r="G23" s="71"/>
      <c r="H23" s="74" t="str">
        <f>IF(F23="","",MAX(0,F23-G23))</f>
        <v/>
      </c>
      <c r="I23" s="73" t="str">
        <f ca="1">IF(F23="","",IF(H23=0,"Lunas",IF(TODAY()&gt;I23,"Jatuh Tempo","Belum Lunas")))</f>
        <v/>
      </c>
      <c r="J23" s="62" t="str">
        <f ca="1">IF(F23="","",IF(H23=0,"Lunas",IF(TODAY()&gt;I23,"Jatuh Tempo","Belum Lunas")))</f>
        <v/>
      </c>
      <c r="K23" s="62">
        <f ca="1">IF(OR(H23=0,I23=""),0,MAX(0,TODAY()-I23))</f>
        <v>0</v>
      </c>
    </row>
    <row r="24" spans="1:11">
      <c r="A24" s="68"/>
      <c r="B24" s="73"/>
      <c r="C24" s="68"/>
      <c r="D24" s="68"/>
      <c r="E24" s="68"/>
      <c r="F24" s="71"/>
      <c r="G24" s="71"/>
      <c r="H24" s="74" t="str">
        <f>IF(F24="","",MAX(0,F24-G24))</f>
        <v/>
      </c>
      <c r="I24" s="73" t="str">
        <f ca="1">IF(F24="","",IF(H24=0,"Lunas",IF(TODAY()&gt;I24,"Jatuh Tempo","Belum Lunas")))</f>
        <v/>
      </c>
      <c r="J24" s="62" t="str">
        <f ca="1">IF(F24="","",IF(H24=0,"Lunas",IF(TODAY()&gt;I24,"Jatuh Tempo","Belum Lunas")))</f>
        <v/>
      </c>
      <c r="K24" s="62">
        <f ca="1">IF(OR(H24=0,I24=""),0,MAX(0,TODAY()-I24))</f>
        <v>0</v>
      </c>
    </row>
    <row r="25" spans="1:11">
      <c r="A25" s="68"/>
      <c r="B25" s="73"/>
      <c r="C25" s="68"/>
      <c r="D25" s="68"/>
      <c r="E25" s="68"/>
      <c r="F25" s="71"/>
      <c r="G25" s="71"/>
      <c r="H25" s="74" t="str">
        <f>IF(F25="","",MAX(0,F25-G25))</f>
        <v/>
      </c>
      <c r="I25" s="73" t="str">
        <f ca="1">IF(F25="","",IF(H25=0,"Lunas",IF(TODAY()&gt;I25,"Jatuh Tempo","Belum Lunas")))</f>
        <v/>
      </c>
      <c r="J25" s="62" t="str">
        <f ca="1">IF(F25="","",IF(H25=0,"Lunas",IF(TODAY()&gt;I25,"Jatuh Tempo","Belum Lunas")))</f>
        <v/>
      </c>
      <c r="K25" s="62">
        <f ca="1">IF(OR(H25=0,I25=""),0,MAX(0,TODAY()-I25))</f>
        <v>0</v>
      </c>
    </row>
    <row r="26" spans="1:11">
      <c r="A26" s="68"/>
      <c r="B26" s="73"/>
      <c r="C26" s="68"/>
      <c r="D26" s="68"/>
      <c r="E26" s="68"/>
      <c r="F26" s="71"/>
      <c r="G26" s="71"/>
      <c r="H26" s="74" t="str">
        <f>IF(F26="","",MAX(0,F26-G26))</f>
        <v/>
      </c>
      <c r="I26" s="73" t="str">
        <f ca="1">IF(F26="","",IF(H26=0,"Lunas",IF(TODAY()&gt;I26,"Jatuh Tempo","Belum Lunas")))</f>
        <v/>
      </c>
      <c r="J26" s="62" t="str">
        <f ca="1">IF(F26="","",IF(H26=0,"Lunas",IF(TODAY()&gt;I26,"Jatuh Tempo","Belum Lunas")))</f>
        <v/>
      </c>
      <c r="K26" s="62">
        <f ca="1">IF(OR(H26=0,I26=""),0,MAX(0,TODAY()-I26))</f>
        <v>0</v>
      </c>
    </row>
    <row r="27" spans="1:11">
      <c r="A27" s="68"/>
      <c r="B27" s="73"/>
      <c r="C27" s="68"/>
      <c r="D27" s="68"/>
      <c r="E27" s="68"/>
      <c r="F27" s="71"/>
      <c r="G27" s="71"/>
      <c r="H27" s="74" t="str">
        <f>IF(F27="","",MAX(0,F27-G27))</f>
        <v/>
      </c>
      <c r="I27" s="73" t="str">
        <f ca="1">IF(F27="","",IF(H27=0,"Lunas",IF(TODAY()&gt;I27,"Jatuh Tempo","Belum Lunas")))</f>
        <v/>
      </c>
      <c r="J27" s="62" t="str">
        <f ca="1">IF(F27="","",IF(H27=0,"Lunas",IF(TODAY()&gt;I27,"Jatuh Tempo","Belum Lunas")))</f>
        <v/>
      </c>
      <c r="K27" s="62">
        <f ca="1">IF(OR(H27=0,I27=""),0,MAX(0,TODAY()-I27))</f>
        <v>0</v>
      </c>
    </row>
    <row r="28" spans="1:11">
      <c r="A28" s="68"/>
      <c r="B28" s="73"/>
      <c r="C28" s="68"/>
      <c r="D28" s="68"/>
      <c r="E28" s="68"/>
      <c r="F28" s="71"/>
      <c r="G28" s="71"/>
      <c r="H28" s="74" t="str">
        <f>IF(F28="","",MAX(0,F28-G28))</f>
        <v/>
      </c>
      <c r="I28" s="73" t="str">
        <f ca="1">IF(F28="","",IF(H28=0,"Lunas",IF(TODAY()&gt;I28,"Jatuh Tempo","Belum Lunas")))</f>
        <v/>
      </c>
      <c r="J28" s="62" t="str">
        <f ca="1">IF(F28="","",IF(H28=0,"Lunas",IF(TODAY()&gt;I28,"Jatuh Tempo","Belum Lunas")))</f>
        <v/>
      </c>
      <c r="K28" s="62">
        <f ca="1">IF(OR(H28=0,I28=""),0,MAX(0,TODAY()-I28))</f>
        <v>0</v>
      </c>
    </row>
    <row r="29" spans="1:11">
      <c r="A29" s="68"/>
      <c r="B29" s="73"/>
      <c r="C29" s="68"/>
      <c r="D29" s="68"/>
      <c r="E29" s="68"/>
      <c r="F29" s="71"/>
      <c r="G29" s="71"/>
      <c r="H29" s="74" t="str">
        <f>IF(F29="","",MAX(0,F29-G29))</f>
        <v/>
      </c>
      <c r="I29" s="73" t="str">
        <f ca="1">IF(F29="","",IF(H29=0,"Lunas",IF(TODAY()&gt;I29,"Jatuh Tempo","Belum Lunas")))</f>
        <v/>
      </c>
      <c r="J29" s="62" t="str">
        <f ca="1">IF(F29="","",IF(H29=0,"Lunas",IF(TODAY()&gt;I29,"Jatuh Tempo","Belum Lunas")))</f>
        <v/>
      </c>
      <c r="K29" s="62">
        <f ca="1">IF(OR(H29=0,I29=""),0,MAX(0,TODAY()-I29))</f>
        <v>0</v>
      </c>
    </row>
    <row r="30" spans="1:11">
      <c r="A30" s="68"/>
      <c r="B30" s="73"/>
      <c r="C30" s="68"/>
      <c r="D30" s="68"/>
      <c r="E30" s="68"/>
      <c r="F30" s="71"/>
      <c r="G30" s="71"/>
      <c r="H30" s="74" t="str">
        <f>IF(F30="","",MAX(0,F30-G30))</f>
        <v/>
      </c>
      <c r="I30" s="73" t="str">
        <f ca="1">IF(F30="","",IF(H30=0,"Lunas",IF(TODAY()&gt;I30,"Jatuh Tempo","Belum Lunas")))</f>
        <v/>
      </c>
      <c r="J30" s="62" t="str">
        <f ca="1">IF(F30="","",IF(H30=0,"Lunas",IF(TODAY()&gt;I30,"Jatuh Tempo","Belum Lunas")))</f>
        <v/>
      </c>
      <c r="K30" s="62">
        <f ca="1">IF(OR(H30=0,I30=""),0,MAX(0,TODAY()-I30))</f>
        <v>0</v>
      </c>
    </row>
    <row r="31" spans="1:11">
      <c r="A31" s="68"/>
      <c r="B31" s="73"/>
      <c r="C31" s="68"/>
      <c r="D31" s="68"/>
      <c r="E31" s="68"/>
      <c r="F31" s="71"/>
      <c r="G31" s="71"/>
      <c r="H31" s="74" t="str">
        <f>IF(F31="","",MAX(0,F31-G31))</f>
        <v/>
      </c>
      <c r="I31" s="73" t="str">
        <f ca="1">IF(F31="","",IF(H31=0,"Lunas",IF(TODAY()&gt;I31,"Jatuh Tempo","Belum Lunas")))</f>
        <v/>
      </c>
      <c r="J31" s="62" t="str">
        <f ca="1">IF(F31="","",IF(H31=0,"Lunas",IF(TODAY()&gt;I31,"Jatuh Tempo","Belum Lunas")))</f>
        <v/>
      </c>
      <c r="K31" s="62">
        <f ca="1">IF(OR(H31=0,I31=""),0,MAX(0,TODAY()-I31))</f>
        <v>0</v>
      </c>
    </row>
    <row r="32" spans="1:11">
      <c r="A32" s="68"/>
      <c r="B32" s="73"/>
      <c r="C32" s="68"/>
      <c r="D32" s="68"/>
      <c r="E32" s="68"/>
      <c r="F32" s="71"/>
      <c r="G32" s="71"/>
      <c r="H32" s="74" t="str">
        <f>IF(F32="","",MAX(0,F32-G32))</f>
        <v/>
      </c>
      <c r="I32" s="73" t="str">
        <f ca="1">IF(F32="","",IF(H32=0,"Lunas",IF(TODAY()&gt;I32,"Jatuh Tempo","Belum Lunas")))</f>
        <v/>
      </c>
      <c r="J32" s="62" t="str">
        <f ca="1">IF(F32="","",IF(H32=0,"Lunas",IF(TODAY()&gt;I32,"Jatuh Tempo","Belum Lunas")))</f>
        <v/>
      </c>
      <c r="K32" s="62">
        <f ca="1">IF(OR(H32=0,I32=""),0,MAX(0,TODAY()-I32))</f>
        <v>0</v>
      </c>
    </row>
    <row r="33" spans="1:11">
      <c r="A33" s="68"/>
      <c r="B33" s="73"/>
      <c r="C33" s="68"/>
      <c r="D33" s="68"/>
      <c r="E33" s="68"/>
      <c r="F33" s="71"/>
      <c r="G33" s="71"/>
      <c r="H33" s="74" t="str">
        <f>IF(F33="","",MAX(0,F33-G33))</f>
        <v/>
      </c>
      <c r="I33" s="73" t="str">
        <f ca="1">IF(F33="","",IF(H33=0,"Lunas",IF(TODAY()&gt;I33,"Jatuh Tempo","Belum Lunas")))</f>
        <v/>
      </c>
      <c r="J33" s="62" t="str">
        <f ca="1">IF(F33="","",IF(H33=0,"Lunas",IF(TODAY()&gt;I33,"Jatuh Tempo","Belum Lunas")))</f>
        <v/>
      </c>
      <c r="K33" s="62">
        <f ca="1">IF(OR(H33=0,I33=""),0,MAX(0,TODAY()-I33))</f>
        <v>0</v>
      </c>
    </row>
    <row r="34" spans="1:11">
      <c r="A34" s="68"/>
      <c r="B34" s="73"/>
      <c r="C34" s="68"/>
      <c r="D34" s="68"/>
      <c r="E34" s="68"/>
      <c r="F34" s="71"/>
      <c r="G34" s="71"/>
      <c r="H34" s="74" t="str">
        <f>IF(F34="","",MAX(0,F34-G34))</f>
        <v/>
      </c>
      <c r="I34" s="73" t="str">
        <f ca="1">IF(F34="","",IF(H34=0,"Lunas",IF(TODAY()&gt;I34,"Jatuh Tempo","Belum Lunas")))</f>
        <v/>
      </c>
      <c r="J34" s="62" t="str">
        <f ca="1">IF(F34="","",IF(H34=0,"Lunas",IF(TODAY()&gt;I34,"Jatuh Tempo","Belum Lunas")))</f>
        <v/>
      </c>
      <c r="K34" s="62">
        <f ca="1">IF(OR(H34=0,I34=""),0,MAX(0,TODAY()-I34))</f>
        <v>0</v>
      </c>
    </row>
    <row r="35" spans="1:11">
      <c r="A35" s="68"/>
      <c r="B35" s="73"/>
      <c r="C35" s="68"/>
      <c r="D35" s="68"/>
      <c r="E35" s="68"/>
      <c r="F35" s="71"/>
      <c r="G35" s="71"/>
      <c r="H35" s="74" t="str">
        <f>IF(F35="","",MAX(0,F35-G35))</f>
        <v/>
      </c>
      <c r="I35" s="73" t="str">
        <f ca="1">IF(F35="","",IF(H35=0,"Lunas",IF(TODAY()&gt;I35,"Jatuh Tempo","Belum Lunas")))</f>
        <v/>
      </c>
      <c r="J35" s="62" t="str">
        <f ca="1">IF(F35="","",IF(H35=0,"Lunas",IF(TODAY()&gt;I35,"Jatuh Tempo","Belum Lunas")))</f>
        <v/>
      </c>
      <c r="K35" s="62">
        <f ca="1">IF(OR(H35=0,I35=""),0,MAX(0,TODAY()-I35))</f>
        <v>0</v>
      </c>
    </row>
    <row r="36" spans="1:11">
      <c r="A36" s="68"/>
      <c r="B36" s="73"/>
      <c r="C36" s="68"/>
      <c r="D36" s="68"/>
      <c r="E36" s="68"/>
      <c r="F36" s="71"/>
      <c r="G36" s="71"/>
      <c r="H36" s="74" t="str">
        <f>IF(F36="","",MAX(0,F36-G36))</f>
        <v/>
      </c>
      <c r="I36" s="73" t="str">
        <f ca="1">IF(F36="","",IF(H36=0,"Lunas",IF(TODAY()&gt;I36,"Jatuh Tempo","Belum Lunas")))</f>
        <v/>
      </c>
      <c r="J36" s="62" t="str">
        <f ca="1">IF(F36="","",IF(H36=0,"Lunas",IF(TODAY()&gt;I36,"Jatuh Tempo","Belum Lunas")))</f>
        <v/>
      </c>
      <c r="K36" s="62">
        <f ca="1">IF(OR(H36=0,I36=""),0,MAX(0,TODAY()-I36))</f>
        <v>0</v>
      </c>
    </row>
    <row r="37" spans="1:11">
      <c r="A37" s="68"/>
      <c r="B37" s="73"/>
      <c r="C37" s="68"/>
      <c r="D37" s="68"/>
      <c r="E37" s="68"/>
      <c r="F37" s="71"/>
      <c r="G37" s="71"/>
      <c r="H37" s="74" t="str">
        <f>IF(F37="","",MAX(0,F37-G37))</f>
        <v/>
      </c>
      <c r="I37" s="73" t="str">
        <f ca="1">IF(F37="","",IF(H37=0,"Lunas",IF(TODAY()&gt;I37,"Jatuh Tempo","Belum Lunas")))</f>
        <v/>
      </c>
      <c r="J37" s="62" t="str">
        <f ca="1">IF(F37="","",IF(H37=0,"Lunas",IF(TODAY()&gt;I37,"Jatuh Tempo","Belum Lunas")))</f>
        <v/>
      </c>
      <c r="K37" s="62">
        <f ca="1">IF(OR(H37=0,I37=""),0,MAX(0,TODAY()-I37))</f>
        <v>0</v>
      </c>
    </row>
    <row r="38" spans="1:11">
      <c r="A38" s="68"/>
      <c r="B38" s="73"/>
      <c r="C38" s="68"/>
      <c r="D38" s="68"/>
      <c r="E38" s="68"/>
      <c r="F38" s="71"/>
      <c r="G38" s="71"/>
      <c r="H38" s="74" t="str">
        <f>IF(F38="","",MAX(0,F38-G38))</f>
        <v/>
      </c>
      <c r="I38" s="73" t="str">
        <f ca="1">IF(F38="","",IF(H38=0,"Lunas",IF(TODAY()&gt;I38,"Jatuh Tempo","Belum Lunas")))</f>
        <v/>
      </c>
      <c r="J38" s="62" t="str">
        <f ca="1">IF(F38="","",IF(H38=0,"Lunas",IF(TODAY()&gt;I38,"Jatuh Tempo","Belum Lunas")))</f>
        <v/>
      </c>
      <c r="K38" s="62">
        <f ca="1">IF(OR(H38=0,I38=""),0,MAX(0,TODAY()-I38))</f>
        <v>0</v>
      </c>
    </row>
    <row r="39" spans="1:11">
      <c r="A39" s="68"/>
      <c r="B39" s="73"/>
      <c r="C39" s="68"/>
      <c r="D39" s="68"/>
      <c r="E39" s="68"/>
      <c r="F39" s="71"/>
      <c r="G39" s="71"/>
      <c r="H39" s="74" t="str">
        <f>IF(F39="","",MAX(0,F39-G39))</f>
        <v/>
      </c>
      <c r="I39" s="73" t="str">
        <f ca="1">IF(F39="","",IF(H39=0,"Lunas",IF(TODAY()&gt;I39,"Jatuh Tempo","Belum Lunas")))</f>
        <v/>
      </c>
      <c r="J39" s="62" t="str">
        <f ca="1">IF(F39="","",IF(H39=0,"Lunas",IF(TODAY()&gt;I39,"Jatuh Tempo","Belum Lunas")))</f>
        <v/>
      </c>
      <c r="K39" s="62">
        <f ca="1">IF(OR(H39=0,I39=""),0,MAX(0,TODAY()-I39))</f>
        <v>0</v>
      </c>
    </row>
    <row r="40" spans="1:11">
      <c r="A40" s="68"/>
      <c r="B40" s="73"/>
      <c r="C40" s="68"/>
      <c r="D40" s="68"/>
      <c r="E40" s="68"/>
      <c r="F40" s="71"/>
      <c r="G40" s="71"/>
      <c r="H40" s="74" t="str">
        <f>IF(F40="","",MAX(0,F40-G40))</f>
        <v/>
      </c>
      <c r="I40" s="73" t="str">
        <f ca="1">IF(F40="","",IF(H40=0,"Lunas",IF(TODAY()&gt;I40,"Jatuh Tempo","Belum Lunas")))</f>
        <v/>
      </c>
      <c r="J40" s="62" t="str">
        <f ca="1">IF(F40="","",IF(H40=0,"Lunas",IF(TODAY()&gt;I40,"Jatuh Tempo","Belum Lunas")))</f>
        <v/>
      </c>
      <c r="K40" s="62">
        <f ca="1">IF(OR(H40=0,I40=""),0,MAX(0,TODAY()-I40))</f>
        <v>0</v>
      </c>
    </row>
    <row r="41" spans="1:11">
      <c r="A41" s="68"/>
      <c r="B41" s="73"/>
      <c r="C41" s="68"/>
      <c r="D41" s="68"/>
      <c r="E41" s="68"/>
      <c r="F41" s="71"/>
      <c r="G41" s="71"/>
      <c r="H41" s="74" t="str">
        <f>IF(F41="","",MAX(0,F41-G41))</f>
        <v/>
      </c>
      <c r="I41" s="73" t="str">
        <f ca="1">IF(F41="","",IF(H41=0,"Lunas",IF(TODAY()&gt;I41,"Jatuh Tempo","Belum Lunas")))</f>
        <v/>
      </c>
      <c r="J41" s="62" t="str">
        <f ca="1">IF(F41="","",IF(H41=0,"Lunas",IF(TODAY()&gt;I41,"Jatuh Tempo","Belum Lunas")))</f>
        <v/>
      </c>
      <c r="K41" s="62">
        <f ca="1">IF(OR(H41=0,I41=""),0,MAX(0,TODAY()-I41))</f>
        <v>0</v>
      </c>
    </row>
    <row r="42" spans="1:11">
      <c r="A42" s="68"/>
      <c r="B42" s="73"/>
      <c r="C42" s="68"/>
      <c r="D42" s="68"/>
      <c r="E42" s="68"/>
      <c r="F42" s="71"/>
      <c r="G42" s="71"/>
      <c r="H42" s="74" t="str">
        <f>IF(F42="","",MAX(0,F42-G42))</f>
        <v/>
      </c>
      <c r="I42" s="73" t="str">
        <f ca="1">IF(F42="","",IF(H42=0,"Lunas",IF(TODAY()&gt;I42,"Jatuh Tempo","Belum Lunas")))</f>
        <v/>
      </c>
      <c r="J42" s="62" t="str">
        <f ca="1">IF(F42="","",IF(H42=0,"Lunas",IF(TODAY()&gt;I42,"Jatuh Tempo","Belum Lunas")))</f>
        <v/>
      </c>
      <c r="K42" s="62">
        <f ca="1">IF(OR(H42=0,I42=""),0,MAX(0,TODAY()-I42))</f>
        <v>0</v>
      </c>
    </row>
    <row r="43" spans="1:11">
      <c r="A43" s="68"/>
      <c r="B43" s="73"/>
      <c r="C43" s="68"/>
      <c r="D43" s="68"/>
      <c r="E43" s="68"/>
      <c r="F43" s="71"/>
      <c r="G43" s="71"/>
      <c r="H43" s="74" t="str">
        <f>IF(F43="","",MAX(0,F43-G43))</f>
        <v/>
      </c>
      <c r="I43" s="73" t="str">
        <f ca="1">IF(F43="","",IF(H43=0,"Lunas",IF(TODAY()&gt;I43,"Jatuh Tempo","Belum Lunas")))</f>
        <v/>
      </c>
      <c r="J43" s="62" t="str">
        <f ca="1">IF(F43="","",IF(H43=0,"Lunas",IF(TODAY()&gt;I43,"Jatuh Tempo","Belum Lunas")))</f>
        <v/>
      </c>
      <c r="K43" s="62">
        <f ca="1">IF(OR(H43=0,I43=""),0,MAX(0,TODAY()-I43))</f>
        <v>0</v>
      </c>
    </row>
    <row r="44" spans="1:11">
      <c r="A44" s="68"/>
      <c r="B44" s="73"/>
      <c r="C44" s="68"/>
      <c r="D44" s="68"/>
      <c r="E44" s="68"/>
      <c r="F44" s="71"/>
      <c r="G44" s="71"/>
      <c r="H44" s="74" t="str">
        <f>IF(F44="","",MAX(0,F44-G44))</f>
        <v/>
      </c>
      <c r="I44" s="73" t="str">
        <f ca="1">IF(F44="","",IF(H44=0,"Lunas",IF(TODAY()&gt;I44,"Jatuh Tempo","Belum Lunas")))</f>
        <v/>
      </c>
      <c r="J44" s="62" t="str">
        <f ca="1">IF(F44="","",IF(H44=0,"Lunas",IF(TODAY()&gt;I44,"Jatuh Tempo","Belum Lunas")))</f>
        <v/>
      </c>
      <c r="K44" s="62">
        <f ca="1">IF(OR(H44=0,I44=""),0,MAX(0,TODAY()-I44))</f>
        <v>0</v>
      </c>
    </row>
    <row r="45" spans="1:11">
      <c r="A45" s="68"/>
      <c r="B45" s="73"/>
      <c r="C45" s="68"/>
      <c r="D45" s="68"/>
      <c r="E45" s="68"/>
      <c r="F45" s="71"/>
      <c r="G45" s="71"/>
      <c r="H45" s="74" t="str">
        <f>IF(F45="","",MAX(0,F45-G45))</f>
        <v/>
      </c>
      <c r="I45" s="73" t="str">
        <f ca="1">IF(F45="","",IF(H45=0,"Lunas",IF(TODAY()&gt;I45,"Jatuh Tempo","Belum Lunas")))</f>
        <v/>
      </c>
      <c r="J45" s="62" t="str">
        <f ca="1">IF(F45="","",IF(H45=0,"Lunas",IF(TODAY()&gt;I45,"Jatuh Tempo","Belum Lunas")))</f>
        <v/>
      </c>
      <c r="K45" s="62">
        <f ca="1">IF(OR(H45=0,I45=""),0,MAX(0,TODAY()-I45))</f>
        <v>0</v>
      </c>
    </row>
    <row r="46" spans="1:11">
      <c r="A46" s="68"/>
      <c r="B46" s="73"/>
      <c r="C46" s="68"/>
      <c r="D46" s="68"/>
      <c r="E46" s="68"/>
      <c r="F46" s="71"/>
      <c r="G46" s="71"/>
      <c r="H46" s="74" t="str">
        <f>IF(F46="","",MAX(0,F46-G46))</f>
        <v/>
      </c>
      <c r="I46" s="73" t="str">
        <f ca="1">IF(F46="","",IF(H46=0,"Lunas",IF(TODAY()&gt;I46,"Jatuh Tempo","Belum Lunas")))</f>
        <v/>
      </c>
      <c r="J46" s="62" t="str">
        <f ca="1">IF(F46="","",IF(H46=0,"Lunas",IF(TODAY()&gt;I46,"Jatuh Tempo","Belum Lunas")))</f>
        <v/>
      </c>
      <c r="K46" s="62">
        <f ca="1">IF(OR(H46=0,I46=""),0,MAX(0,TODAY()-I46))</f>
        <v>0</v>
      </c>
    </row>
    <row r="47" spans="1:11">
      <c r="A47" s="68"/>
      <c r="B47" s="73"/>
      <c r="C47" s="68"/>
      <c r="D47" s="68"/>
      <c r="E47" s="68"/>
      <c r="F47" s="71"/>
      <c r="G47" s="71"/>
      <c r="H47" s="74" t="str">
        <f>IF(F47="","",MAX(0,F47-G47))</f>
        <v/>
      </c>
      <c r="I47" s="73" t="str">
        <f ca="1">IF(F47="","",IF(H47=0,"Lunas",IF(TODAY()&gt;I47,"Jatuh Tempo","Belum Lunas")))</f>
        <v/>
      </c>
      <c r="J47" s="62" t="str">
        <f ca="1">IF(F47="","",IF(H47=0,"Lunas",IF(TODAY()&gt;I47,"Jatuh Tempo","Belum Lunas")))</f>
        <v/>
      </c>
      <c r="K47" s="62">
        <f ca="1">IF(OR(H47=0,I47=""),0,MAX(0,TODAY()-I47))</f>
        <v>0</v>
      </c>
    </row>
    <row r="48" spans="1:11">
      <c r="A48" s="68"/>
      <c r="B48" s="73"/>
      <c r="C48" s="68"/>
      <c r="D48" s="68"/>
      <c r="E48" s="68"/>
      <c r="F48" s="71"/>
      <c r="G48" s="71"/>
      <c r="H48" s="74" t="str">
        <f>IF(F48="","",MAX(0,F48-G48))</f>
        <v/>
      </c>
      <c r="I48" s="73" t="str">
        <f ca="1">IF(F48="","",IF(H48=0,"Lunas",IF(TODAY()&gt;I48,"Jatuh Tempo","Belum Lunas")))</f>
        <v/>
      </c>
      <c r="J48" s="62" t="str">
        <f ca="1">IF(F48="","",IF(H48=0,"Lunas",IF(TODAY()&gt;I48,"Jatuh Tempo","Belum Lunas")))</f>
        <v/>
      </c>
      <c r="K48" s="62">
        <f ca="1">IF(OR(H48=0,I48=""),0,MAX(0,TODAY()-I48))</f>
        <v>0</v>
      </c>
    </row>
    <row r="49" spans="1:11">
      <c r="A49" s="68"/>
      <c r="B49" s="73"/>
      <c r="C49" s="68"/>
      <c r="D49" s="68"/>
      <c r="E49" s="68"/>
      <c r="F49" s="71"/>
      <c r="G49" s="71"/>
      <c r="H49" s="74" t="str">
        <f>IF(F49="","",MAX(0,F49-G49))</f>
        <v/>
      </c>
      <c r="I49" s="73" t="str">
        <f ca="1">IF(F49="","",IF(H49=0,"Lunas",IF(TODAY()&gt;I49,"Jatuh Tempo","Belum Lunas")))</f>
        <v/>
      </c>
      <c r="J49" s="62" t="str">
        <f ca="1">IF(F49="","",IF(H49=0,"Lunas",IF(TODAY()&gt;I49,"Jatuh Tempo","Belum Lunas")))</f>
        <v/>
      </c>
      <c r="K49" s="62">
        <f ca="1">IF(OR(H49=0,I49=""),0,MAX(0,TODAY()-I49))</f>
        <v>0</v>
      </c>
    </row>
    <row r="50" spans="1:11">
      <c r="A50" s="68"/>
      <c r="B50" s="73"/>
      <c r="C50" s="68"/>
      <c r="D50" s="68"/>
      <c r="E50" s="68"/>
      <c r="F50" s="71"/>
      <c r="G50" s="71"/>
      <c r="H50" s="74" t="str">
        <f>IF(F50="","",MAX(0,F50-G50))</f>
        <v/>
      </c>
      <c r="I50" s="73" t="str">
        <f ca="1">IF(F50="","",IF(H50=0,"Lunas",IF(TODAY()&gt;I50,"Jatuh Tempo","Belum Lunas")))</f>
        <v/>
      </c>
      <c r="J50" s="62" t="str">
        <f ca="1">IF(F50="","",IF(H50=0,"Lunas",IF(TODAY()&gt;I50,"Jatuh Tempo","Belum Lunas")))</f>
        <v/>
      </c>
      <c r="K50" s="62">
        <f ca="1">IF(OR(H50=0,I50=""),0,MAX(0,TODAY()-I50))</f>
        <v>0</v>
      </c>
    </row>
    <row r="51" spans="1:11">
      <c r="A51" s="68"/>
      <c r="B51" s="73"/>
      <c r="C51" s="68"/>
      <c r="D51" s="68"/>
      <c r="E51" s="68"/>
      <c r="F51" s="71"/>
      <c r="G51" s="71"/>
      <c r="H51" s="74" t="str">
        <f>IF(F51="","",MAX(0,F51-G51))</f>
        <v/>
      </c>
      <c r="I51" s="73" t="str">
        <f ca="1">IF(F51="","",IF(H51=0,"Lunas",IF(TODAY()&gt;I51,"Jatuh Tempo","Belum Lunas")))</f>
        <v/>
      </c>
      <c r="J51" s="62" t="str">
        <f ca="1">IF(F51="","",IF(H51=0,"Lunas",IF(TODAY()&gt;I51,"Jatuh Tempo","Belum Lunas")))</f>
        <v/>
      </c>
      <c r="K51" s="62">
        <f ca="1">IF(OR(H51=0,I51=""),0,MAX(0,TODAY()-I51))</f>
        <v>0</v>
      </c>
    </row>
    <row r="52" spans="1:11">
      <c r="A52" s="68"/>
      <c r="B52" s="73"/>
      <c r="C52" s="68"/>
      <c r="D52" s="68"/>
      <c r="E52" s="68"/>
      <c r="F52" s="71"/>
      <c r="G52" s="71"/>
      <c r="H52" s="74" t="str">
        <f>IF(F52="","",MAX(0,F52-G52))</f>
        <v/>
      </c>
      <c r="I52" s="73" t="str">
        <f ca="1">IF(F52="","",IF(H52=0,"Lunas",IF(TODAY()&gt;I52,"Jatuh Tempo","Belum Lunas")))</f>
        <v/>
      </c>
      <c r="J52" s="62" t="str">
        <f ca="1">IF(F52="","",IF(H52=0,"Lunas",IF(TODAY()&gt;I52,"Jatuh Tempo","Belum Lunas")))</f>
        <v/>
      </c>
      <c r="K52" s="62">
        <f ca="1">IF(OR(H52=0,I52=""),0,MAX(0,TODAY()-I52))</f>
        <v>0</v>
      </c>
    </row>
    <row r="53" spans="1:11">
      <c r="A53" s="68"/>
      <c r="B53" s="73"/>
      <c r="C53" s="68"/>
      <c r="D53" s="68"/>
      <c r="E53" s="68"/>
      <c r="F53" s="71"/>
      <c r="G53" s="71"/>
      <c r="H53" s="74" t="str">
        <f>IF(F53="","",MAX(0,F53-G53))</f>
        <v/>
      </c>
      <c r="I53" s="73" t="str">
        <f ca="1">IF(F53="","",IF(H53=0,"Lunas",IF(TODAY()&gt;I53,"Jatuh Tempo","Belum Lunas")))</f>
        <v/>
      </c>
      <c r="J53" s="62" t="str">
        <f ca="1">IF(F53="","",IF(H53=0,"Lunas",IF(TODAY()&gt;I53,"Jatuh Tempo","Belum Lunas")))</f>
        <v/>
      </c>
      <c r="K53" s="62">
        <f ca="1">IF(OR(H53=0,I53=""),0,MAX(0,TODAY()-I53))</f>
        <v>0</v>
      </c>
    </row>
    <row r="54" spans="1:11">
      <c r="A54" s="68"/>
      <c r="B54" s="73"/>
      <c r="C54" s="68"/>
      <c r="D54" s="68"/>
      <c r="E54" s="68"/>
      <c r="F54" s="71"/>
      <c r="G54" s="71"/>
      <c r="H54" s="74" t="str">
        <f>IF(F54="","",MAX(0,F54-G54))</f>
        <v/>
      </c>
      <c r="I54" s="73" t="str">
        <f ca="1">IF(F54="","",IF(H54=0,"Lunas",IF(TODAY()&gt;I54,"Jatuh Tempo","Belum Lunas")))</f>
        <v/>
      </c>
      <c r="J54" s="62" t="str">
        <f ca="1">IF(F54="","",IF(H54=0,"Lunas",IF(TODAY()&gt;I54,"Jatuh Tempo","Belum Lunas")))</f>
        <v/>
      </c>
      <c r="K54" s="62">
        <f ca="1">IF(OR(H54=0,I54=""),0,MAX(0,TODAY()-I54))</f>
        <v>0</v>
      </c>
    </row>
    <row r="55" spans="1:11">
      <c r="A55" s="68"/>
      <c r="B55" s="73"/>
      <c r="C55" s="68"/>
      <c r="D55" s="68"/>
      <c r="E55" s="68"/>
      <c r="F55" s="71"/>
      <c r="G55" s="71"/>
      <c r="H55" s="74" t="str">
        <f>IF(F55="","",MAX(0,F55-G55))</f>
        <v/>
      </c>
      <c r="I55" s="73" t="str">
        <f ca="1">IF(F55="","",IF(H55=0,"Lunas",IF(TODAY()&gt;I55,"Jatuh Tempo","Belum Lunas")))</f>
        <v/>
      </c>
      <c r="J55" s="62" t="str">
        <f ca="1">IF(F55="","",IF(H55=0,"Lunas",IF(TODAY()&gt;I55,"Jatuh Tempo","Belum Lunas")))</f>
        <v/>
      </c>
      <c r="K55" s="62">
        <f ca="1">IF(OR(H55=0,I55=""),0,MAX(0,TODAY()-I55))</f>
        <v>0</v>
      </c>
    </row>
    <row r="56" spans="1:11">
      <c r="A56" s="68"/>
      <c r="B56" s="73"/>
      <c r="C56" s="68"/>
      <c r="D56" s="68"/>
      <c r="E56" s="68"/>
      <c r="F56" s="71"/>
      <c r="G56" s="71"/>
      <c r="H56" s="74" t="str">
        <f>IF(F56="","",MAX(0,F56-G56))</f>
        <v/>
      </c>
      <c r="I56" s="73" t="str">
        <f ca="1">IF(F56="","",IF(H56=0,"Lunas",IF(TODAY()&gt;I56,"Jatuh Tempo","Belum Lunas")))</f>
        <v/>
      </c>
      <c r="J56" s="62" t="str">
        <f ca="1">IF(F56="","",IF(H56=0,"Lunas",IF(TODAY()&gt;I56,"Jatuh Tempo","Belum Lunas")))</f>
        <v/>
      </c>
      <c r="K56" s="62">
        <f ca="1">IF(OR(H56=0,I56=""),0,MAX(0,TODAY()-I56))</f>
        <v>0</v>
      </c>
    </row>
    <row r="57" spans="1:11">
      <c r="A57" s="68"/>
      <c r="B57" s="73"/>
      <c r="C57" s="68"/>
      <c r="D57" s="68"/>
      <c r="E57" s="68"/>
      <c r="F57" s="71"/>
      <c r="G57" s="71"/>
      <c r="H57" s="74" t="str">
        <f>IF(F57="","",MAX(0,F57-G57))</f>
        <v/>
      </c>
      <c r="I57" s="73" t="str">
        <f ca="1">IF(F57="","",IF(H57=0,"Lunas",IF(TODAY()&gt;I57,"Jatuh Tempo","Belum Lunas")))</f>
        <v/>
      </c>
      <c r="J57" s="62" t="str">
        <f ca="1">IF(F57="","",IF(H57=0,"Lunas",IF(TODAY()&gt;I57,"Jatuh Tempo","Belum Lunas")))</f>
        <v/>
      </c>
      <c r="K57" s="62">
        <f ca="1">IF(OR(H57=0,I57=""),0,MAX(0,TODAY()-I57))</f>
        <v>0</v>
      </c>
    </row>
    <row r="58" spans="1:11">
      <c r="A58" s="68"/>
      <c r="B58" s="73"/>
      <c r="C58" s="68"/>
      <c r="D58" s="68"/>
      <c r="E58" s="68"/>
      <c r="F58" s="71"/>
      <c r="G58" s="71"/>
      <c r="H58" s="74" t="str">
        <f>IF(F58="","",MAX(0,F58-G58))</f>
        <v/>
      </c>
      <c r="I58" s="73" t="str">
        <f ca="1">IF(F58="","",IF(H58=0,"Lunas",IF(TODAY()&gt;I58,"Jatuh Tempo","Belum Lunas")))</f>
        <v/>
      </c>
      <c r="J58" s="62" t="str">
        <f ca="1">IF(F58="","",IF(H58=0,"Lunas",IF(TODAY()&gt;I58,"Jatuh Tempo","Belum Lunas")))</f>
        <v/>
      </c>
      <c r="K58" s="62">
        <f ca="1">IF(OR(H58=0,I58=""),0,MAX(0,TODAY()-I58))</f>
        <v>0</v>
      </c>
    </row>
    <row r="59" spans="1:11">
      <c r="A59" s="68"/>
      <c r="B59" s="73"/>
      <c r="C59" s="68"/>
      <c r="D59" s="68"/>
      <c r="E59" s="68"/>
      <c r="F59" s="71"/>
      <c r="G59" s="71"/>
      <c r="H59" s="74" t="str">
        <f>IF(F59="","",MAX(0,F59-G59))</f>
        <v/>
      </c>
      <c r="I59" s="73" t="str">
        <f ca="1">IF(F59="","",IF(H59=0,"Lunas",IF(TODAY()&gt;I59,"Jatuh Tempo","Belum Lunas")))</f>
        <v/>
      </c>
      <c r="J59" s="62" t="str">
        <f ca="1">IF(F59="","",IF(H59=0,"Lunas",IF(TODAY()&gt;I59,"Jatuh Tempo","Belum Lunas")))</f>
        <v/>
      </c>
      <c r="K59" s="62">
        <f ca="1">IF(OR(H59=0,I59=""),0,MAX(0,TODAY()-I59))</f>
        <v>0</v>
      </c>
    </row>
    <row r="60" spans="1:11">
      <c r="A60" s="68"/>
      <c r="B60" s="73"/>
      <c r="C60" s="68"/>
      <c r="D60" s="68"/>
      <c r="E60" s="68"/>
      <c r="F60" s="71"/>
      <c r="G60" s="71"/>
      <c r="H60" s="74" t="str">
        <f>IF(F60="","",MAX(0,F60-G60))</f>
        <v/>
      </c>
      <c r="I60" s="73" t="str">
        <f ca="1">IF(F60="","",IF(H60=0,"Lunas",IF(TODAY()&gt;I60,"Jatuh Tempo","Belum Lunas")))</f>
        <v/>
      </c>
      <c r="J60" s="62" t="str">
        <f ca="1">IF(F60="","",IF(H60=0,"Lunas",IF(TODAY()&gt;I60,"Jatuh Tempo","Belum Lunas")))</f>
        <v/>
      </c>
      <c r="K60" s="62">
        <f ca="1">IF(OR(H60=0,I60=""),0,MAX(0,TODAY()-I60))</f>
        <v>0</v>
      </c>
    </row>
    <row r="61" spans="1:11">
      <c r="A61" s="68"/>
      <c r="B61" s="73"/>
      <c r="C61" s="68"/>
      <c r="D61" s="68"/>
      <c r="E61" s="68"/>
      <c r="F61" s="71"/>
      <c r="G61" s="71"/>
      <c r="H61" s="74" t="str">
        <f>IF(F61="","",MAX(0,F61-G61))</f>
        <v/>
      </c>
      <c r="I61" s="73" t="str">
        <f ca="1">IF(F61="","",IF(H61=0,"Lunas",IF(TODAY()&gt;I61,"Jatuh Tempo","Belum Lunas")))</f>
        <v/>
      </c>
      <c r="J61" s="62" t="str">
        <f ca="1">IF(F61="","",IF(H61=0,"Lunas",IF(TODAY()&gt;I61,"Jatuh Tempo","Belum Lunas")))</f>
        <v/>
      </c>
      <c r="K61" s="62">
        <f ca="1">IF(OR(H61=0,I61=""),0,MAX(0,TODAY()-I61))</f>
        <v>0</v>
      </c>
    </row>
    <row r="62" spans="1:11">
      <c r="A62" s="68"/>
      <c r="B62" s="73"/>
      <c r="C62" s="68"/>
      <c r="D62" s="68"/>
      <c r="E62" s="68"/>
      <c r="F62" s="71"/>
      <c r="G62" s="71"/>
      <c r="H62" s="74" t="str">
        <f>IF(F62="","",MAX(0,F62-G62))</f>
        <v/>
      </c>
      <c r="I62" s="73" t="str">
        <f ca="1">IF(F62="","",IF(H62=0,"Lunas",IF(TODAY()&gt;I62,"Jatuh Tempo","Belum Lunas")))</f>
        <v/>
      </c>
      <c r="J62" s="62" t="str">
        <f ca="1">IF(F62="","",IF(H62=0,"Lunas",IF(TODAY()&gt;I62,"Jatuh Tempo","Belum Lunas")))</f>
        <v/>
      </c>
      <c r="K62" s="62">
        <f ca="1">IF(OR(H62=0,I62=""),0,MAX(0,TODAY()-I62))</f>
        <v>0</v>
      </c>
    </row>
    <row r="63" spans="1:11">
      <c r="A63" s="68"/>
      <c r="B63" s="73"/>
      <c r="C63" s="68"/>
      <c r="D63" s="68"/>
      <c r="E63" s="68"/>
      <c r="F63" s="71"/>
      <c r="G63" s="71"/>
      <c r="H63" s="74" t="str">
        <f>IF(F63="","",MAX(0,F63-G63))</f>
        <v/>
      </c>
      <c r="I63" s="73" t="str">
        <f ca="1">IF(F63="","",IF(H63=0,"Lunas",IF(TODAY()&gt;I63,"Jatuh Tempo","Belum Lunas")))</f>
        <v/>
      </c>
      <c r="J63" s="62" t="str">
        <f ca="1">IF(F63="","",IF(H63=0,"Lunas",IF(TODAY()&gt;I63,"Jatuh Tempo","Belum Lunas")))</f>
        <v/>
      </c>
      <c r="K63" s="62">
        <f ca="1">IF(OR(H63=0,I63=""),0,MAX(0,TODAY()-I63))</f>
        <v>0</v>
      </c>
    </row>
    <row r="64" spans="1:11">
      <c r="A64" s="68"/>
      <c r="B64" s="73"/>
      <c r="C64" s="68"/>
      <c r="D64" s="68"/>
      <c r="E64" s="68"/>
      <c r="F64" s="71"/>
      <c r="G64" s="71"/>
      <c r="H64" s="74" t="str">
        <f>IF(F64="","",MAX(0,F64-G64))</f>
        <v/>
      </c>
      <c r="I64" s="73" t="str">
        <f ca="1">IF(F64="","",IF(H64=0,"Lunas",IF(TODAY()&gt;I64,"Jatuh Tempo","Belum Lunas")))</f>
        <v/>
      </c>
      <c r="J64" s="62" t="str">
        <f ca="1">IF(F64="","",IF(H64=0,"Lunas",IF(TODAY()&gt;I64,"Jatuh Tempo","Belum Lunas")))</f>
        <v/>
      </c>
      <c r="K64" s="62">
        <f ca="1">IF(OR(H64=0,I64=""),0,MAX(0,TODAY()-I64))</f>
        <v>0</v>
      </c>
    </row>
    <row r="65" spans="1:11">
      <c r="A65" s="68"/>
      <c r="B65" s="73"/>
      <c r="C65" s="68"/>
      <c r="D65" s="68"/>
      <c r="E65" s="68"/>
      <c r="F65" s="71"/>
      <c r="G65" s="71"/>
      <c r="H65" s="74" t="str">
        <f>IF(F65="","",MAX(0,F65-G65))</f>
        <v/>
      </c>
      <c r="I65" s="73" t="str">
        <f ca="1">IF(F65="","",IF(H65=0,"Lunas",IF(TODAY()&gt;I65,"Jatuh Tempo","Belum Lunas")))</f>
        <v/>
      </c>
      <c r="J65" s="62" t="str">
        <f ca="1">IF(F65="","",IF(H65=0,"Lunas",IF(TODAY()&gt;I65,"Jatuh Tempo","Belum Lunas")))</f>
        <v/>
      </c>
      <c r="K65" s="62">
        <f ca="1">IF(OR(H65=0,I65=""),0,MAX(0,TODAY()-I65))</f>
        <v>0</v>
      </c>
    </row>
    <row r="66" spans="1:11">
      <c r="A66" s="68"/>
      <c r="B66" s="73"/>
      <c r="C66" s="68"/>
      <c r="D66" s="68"/>
      <c r="E66" s="68"/>
      <c r="F66" s="71"/>
      <c r="G66" s="71"/>
      <c r="H66" s="74" t="str">
        <f>IF(F66="","",MAX(0,F66-G66))</f>
        <v/>
      </c>
      <c r="I66" s="73" t="str">
        <f ca="1">IF(F66="","",IF(H66=0,"Lunas",IF(TODAY()&gt;I66,"Jatuh Tempo","Belum Lunas")))</f>
        <v/>
      </c>
      <c r="J66" s="62" t="str">
        <f ca="1">IF(F66="","",IF(H66=0,"Lunas",IF(TODAY()&gt;I66,"Jatuh Tempo","Belum Lunas")))</f>
        <v/>
      </c>
      <c r="K66" s="62">
        <f ca="1">IF(OR(H66=0,I66=""),0,MAX(0,TODAY()-I66))</f>
        <v>0</v>
      </c>
    </row>
    <row r="67" spans="1:11">
      <c r="A67" s="68"/>
      <c r="B67" s="73"/>
      <c r="C67" s="68"/>
      <c r="D67" s="68"/>
      <c r="E67" s="68"/>
      <c r="F67" s="71"/>
      <c r="G67" s="71"/>
      <c r="H67" s="74" t="str">
        <f>IF(F67="","",MAX(0,F67-G67))</f>
        <v/>
      </c>
      <c r="I67" s="73" t="str">
        <f ca="1">IF(F67="","",IF(H67=0,"Lunas",IF(TODAY()&gt;I67,"Jatuh Tempo","Belum Lunas")))</f>
        <v/>
      </c>
      <c r="J67" s="62" t="str">
        <f ca="1">IF(F67="","",IF(H67=0,"Lunas",IF(TODAY()&gt;I67,"Jatuh Tempo","Belum Lunas")))</f>
        <v/>
      </c>
      <c r="K67" s="62">
        <f ca="1">IF(OR(H67=0,I67=""),0,MAX(0,TODAY()-I67))</f>
        <v>0</v>
      </c>
    </row>
    <row r="68" spans="1:11">
      <c r="A68" s="68"/>
      <c r="B68" s="73"/>
      <c r="C68" s="68"/>
      <c r="D68" s="68"/>
      <c r="E68" s="68"/>
      <c r="F68" s="71"/>
      <c r="G68" s="71"/>
      <c r="H68" s="74" t="str">
        <f>IF(F68="","",MAX(0,F68-G68))</f>
        <v/>
      </c>
      <c r="I68" s="73" t="str">
        <f ca="1">IF(F68="","",IF(H68=0,"Lunas",IF(TODAY()&gt;I68,"Jatuh Tempo","Belum Lunas")))</f>
        <v/>
      </c>
      <c r="J68" s="62" t="str">
        <f ca="1">IF(F68="","",IF(H68=0,"Lunas",IF(TODAY()&gt;I68,"Jatuh Tempo","Belum Lunas")))</f>
        <v/>
      </c>
      <c r="K68" s="62">
        <f ca="1">IF(OR(H68=0,I68=""),0,MAX(0,TODAY()-I68))</f>
        <v>0</v>
      </c>
    </row>
    <row r="69" spans="1:11">
      <c r="A69" s="68"/>
      <c r="B69" s="73"/>
      <c r="C69" s="68"/>
      <c r="D69" s="68"/>
      <c r="E69" s="68"/>
      <c r="F69" s="71"/>
      <c r="G69" s="71"/>
      <c r="H69" s="74" t="str">
        <f>IF(F69="","",MAX(0,F69-G69))</f>
        <v/>
      </c>
      <c r="I69" s="73" t="str">
        <f ca="1">IF(F69="","",IF(H69=0,"Lunas",IF(TODAY()&gt;I69,"Jatuh Tempo","Belum Lunas")))</f>
        <v/>
      </c>
      <c r="J69" s="62" t="str">
        <f ca="1">IF(F69="","",IF(H69=0,"Lunas",IF(TODAY()&gt;I69,"Jatuh Tempo","Belum Lunas")))</f>
        <v/>
      </c>
      <c r="K69" s="62">
        <f ca="1">IF(OR(H69=0,I69=""),0,MAX(0,TODAY()-I69))</f>
        <v>0</v>
      </c>
    </row>
    <row r="70" spans="1:11">
      <c r="A70" s="68"/>
      <c r="B70" s="73"/>
      <c r="C70" s="68"/>
      <c r="D70" s="68"/>
      <c r="E70" s="68"/>
      <c r="F70" s="71"/>
      <c r="G70" s="71"/>
      <c r="H70" s="74" t="str">
        <f>IF(F70="","",MAX(0,F70-G70))</f>
        <v/>
      </c>
      <c r="I70" s="73" t="str">
        <f ca="1">IF(F70="","",IF(H70=0,"Lunas",IF(TODAY()&gt;I70,"Jatuh Tempo","Belum Lunas")))</f>
        <v/>
      </c>
      <c r="J70" s="62" t="str">
        <f ca="1">IF(F70="","",IF(H70=0,"Lunas",IF(TODAY()&gt;I70,"Jatuh Tempo","Belum Lunas")))</f>
        <v/>
      </c>
      <c r="K70" s="62">
        <f ca="1">IF(OR(H70=0,I70=""),0,MAX(0,TODAY()-I70))</f>
        <v>0</v>
      </c>
    </row>
    <row r="71" spans="1:11">
      <c r="A71" s="68"/>
      <c r="B71" s="73"/>
      <c r="C71" s="68"/>
      <c r="D71" s="68"/>
      <c r="E71" s="68"/>
      <c r="F71" s="71"/>
      <c r="G71" s="71"/>
      <c r="H71" s="74" t="str">
        <f>IF(F71="","",MAX(0,F71-G71))</f>
        <v/>
      </c>
      <c r="I71" s="73" t="str">
        <f ca="1">IF(F71="","",IF(H71=0,"Lunas",IF(TODAY()&gt;I71,"Jatuh Tempo","Belum Lunas")))</f>
        <v/>
      </c>
      <c r="J71" s="62" t="str">
        <f ca="1">IF(F71="","",IF(H71=0,"Lunas",IF(TODAY()&gt;I71,"Jatuh Tempo","Belum Lunas")))</f>
        <v/>
      </c>
      <c r="K71" s="62">
        <f ca="1">IF(OR(H71=0,I71=""),0,MAX(0,TODAY()-I71))</f>
        <v>0</v>
      </c>
    </row>
    <row r="72" spans="1:11">
      <c r="A72" s="68"/>
      <c r="B72" s="73"/>
      <c r="C72" s="68"/>
      <c r="D72" s="68"/>
      <c r="E72" s="68"/>
      <c r="F72" s="71"/>
      <c r="G72" s="71"/>
      <c r="H72" s="74" t="str">
        <f>IF(F72="","",MAX(0,F72-G72))</f>
        <v/>
      </c>
      <c r="I72" s="73" t="str">
        <f ca="1">IF(F72="","",IF(H72=0,"Lunas",IF(TODAY()&gt;I72,"Jatuh Tempo","Belum Lunas")))</f>
        <v/>
      </c>
      <c r="J72" s="62" t="str">
        <f ca="1">IF(F72="","",IF(H72=0,"Lunas",IF(TODAY()&gt;I72,"Jatuh Tempo","Belum Lunas")))</f>
        <v/>
      </c>
      <c r="K72" s="62">
        <f ca="1">IF(OR(H72=0,I72=""),0,MAX(0,TODAY()-I72))</f>
        <v>0</v>
      </c>
    </row>
    <row r="73" spans="1:11">
      <c r="A73" s="68"/>
      <c r="B73" s="73"/>
      <c r="C73" s="68"/>
      <c r="D73" s="68"/>
      <c r="E73" s="68"/>
      <c r="F73" s="71"/>
      <c r="G73" s="71"/>
      <c r="H73" s="74" t="str">
        <f>IF(F73="","",MAX(0,F73-G73))</f>
        <v/>
      </c>
      <c r="I73" s="73" t="str">
        <f ca="1">IF(F73="","",IF(H73=0,"Lunas",IF(TODAY()&gt;I73,"Jatuh Tempo","Belum Lunas")))</f>
        <v/>
      </c>
      <c r="J73" s="62" t="str">
        <f ca="1">IF(F73="","",IF(H73=0,"Lunas",IF(TODAY()&gt;I73,"Jatuh Tempo","Belum Lunas")))</f>
        <v/>
      </c>
      <c r="K73" s="62">
        <f ca="1">IF(OR(H73=0,I73=""),0,MAX(0,TODAY()-I73))</f>
        <v>0</v>
      </c>
    </row>
    <row r="74" spans="1:11">
      <c r="A74" s="68"/>
      <c r="B74" s="73"/>
      <c r="C74" s="68"/>
      <c r="D74" s="68"/>
      <c r="E74" s="68"/>
      <c r="F74" s="71"/>
      <c r="G74" s="71"/>
      <c r="H74" s="74" t="str">
        <f>IF(F74="","",MAX(0,F74-G74))</f>
        <v/>
      </c>
      <c r="I74" s="73" t="str">
        <f ca="1">IF(F74="","",IF(H74=0,"Lunas",IF(TODAY()&gt;I74,"Jatuh Tempo","Belum Lunas")))</f>
        <v/>
      </c>
      <c r="J74" s="62" t="str">
        <f ca="1">IF(F74="","",IF(H74=0,"Lunas",IF(TODAY()&gt;I74,"Jatuh Tempo","Belum Lunas")))</f>
        <v/>
      </c>
      <c r="K74" s="62">
        <f ca="1">IF(OR(H74=0,I74=""),0,MAX(0,TODAY()-I74))</f>
        <v>0</v>
      </c>
    </row>
    <row r="75" spans="1:11">
      <c r="A75" s="68"/>
      <c r="B75" s="73"/>
      <c r="C75" s="68"/>
      <c r="D75" s="68"/>
      <c r="E75" s="68"/>
      <c r="F75" s="71"/>
      <c r="G75" s="71"/>
      <c r="H75" s="74" t="str">
        <f>IF(F75="","",MAX(0,F75-G75))</f>
        <v/>
      </c>
      <c r="I75" s="73" t="str">
        <f ca="1">IF(F75="","",IF(H75=0,"Lunas",IF(TODAY()&gt;I75,"Jatuh Tempo","Belum Lunas")))</f>
        <v/>
      </c>
      <c r="J75" s="62" t="str">
        <f ca="1">IF(F75="","",IF(H75=0,"Lunas",IF(TODAY()&gt;I75,"Jatuh Tempo","Belum Lunas")))</f>
        <v/>
      </c>
      <c r="K75" s="62">
        <f ca="1">IF(OR(H75=0,I75=""),0,MAX(0,TODAY()-I75))</f>
        <v>0</v>
      </c>
    </row>
    <row r="76" spans="1:11">
      <c r="A76" s="68"/>
      <c r="B76" s="73"/>
      <c r="C76" s="68"/>
      <c r="D76" s="68"/>
      <c r="E76" s="68"/>
      <c r="F76" s="71"/>
      <c r="G76" s="71"/>
      <c r="H76" s="74" t="str">
        <f>IF(F76="","",MAX(0,F76-G76))</f>
        <v/>
      </c>
      <c r="I76" s="73" t="str">
        <f ca="1">IF(F76="","",IF(H76=0,"Lunas",IF(TODAY()&gt;I76,"Jatuh Tempo","Belum Lunas")))</f>
        <v/>
      </c>
      <c r="J76" s="62" t="str">
        <f ca="1">IF(F76="","",IF(H76=0,"Lunas",IF(TODAY()&gt;I76,"Jatuh Tempo","Belum Lunas")))</f>
        <v/>
      </c>
      <c r="K76" s="62">
        <f ca="1">IF(OR(H76=0,I76=""),0,MAX(0,TODAY()-I76))</f>
        <v>0</v>
      </c>
    </row>
    <row r="77" spans="1:11">
      <c r="A77" s="68"/>
      <c r="B77" s="73"/>
      <c r="C77" s="68"/>
      <c r="D77" s="68"/>
      <c r="E77" s="68"/>
      <c r="F77" s="71"/>
      <c r="G77" s="71"/>
      <c r="H77" s="74" t="str">
        <f>IF(F77="","",MAX(0,F77-G77))</f>
        <v/>
      </c>
      <c r="I77" s="73" t="str">
        <f ca="1">IF(F77="","",IF(H77=0,"Lunas",IF(TODAY()&gt;I77,"Jatuh Tempo","Belum Lunas")))</f>
        <v/>
      </c>
      <c r="J77" s="62" t="str">
        <f ca="1">IF(F77="","",IF(H77=0,"Lunas",IF(TODAY()&gt;I77,"Jatuh Tempo","Belum Lunas")))</f>
        <v/>
      </c>
      <c r="K77" s="62">
        <f ca="1">IF(OR(H77=0,I77=""),0,MAX(0,TODAY()-I77))</f>
        <v>0</v>
      </c>
    </row>
    <row r="78" spans="1:11">
      <c r="A78" s="68"/>
      <c r="B78" s="73"/>
      <c r="C78" s="68"/>
      <c r="D78" s="68"/>
      <c r="E78" s="68"/>
      <c r="F78" s="71"/>
      <c r="G78" s="71"/>
      <c r="H78" s="74" t="str">
        <f>IF(F78="","",MAX(0,F78-G78))</f>
        <v/>
      </c>
      <c r="I78" s="73" t="str">
        <f ca="1">IF(F78="","",IF(H78=0,"Lunas",IF(TODAY()&gt;I78,"Jatuh Tempo","Belum Lunas")))</f>
        <v/>
      </c>
      <c r="J78" s="62" t="str">
        <f ca="1">IF(F78="","",IF(H78=0,"Lunas",IF(TODAY()&gt;I78,"Jatuh Tempo","Belum Lunas")))</f>
        <v/>
      </c>
      <c r="K78" s="62">
        <f ca="1">IF(OR(H78=0,I78=""),0,MAX(0,TODAY()-I78))</f>
        <v>0</v>
      </c>
    </row>
    <row r="79" spans="1:11">
      <c r="A79" s="68"/>
      <c r="B79" s="73"/>
      <c r="C79" s="68"/>
      <c r="D79" s="68"/>
      <c r="E79" s="68"/>
      <c r="F79" s="71"/>
      <c r="G79" s="71"/>
      <c r="H79" s="74" t="str">
        <f>IF(F79="","",MAX(0,F79-G79))</f>
        <v/>
      </c>
      <c r="I79" s="73" t="str">
        <f ca="1">IF(F79="","",IF(H79=0,"Lunas",IF(TODAY()&gt;I79,"Jatuh Tempo","Belum Lunas")))</f>
        <v/>
      </c>
      <c r="J79" s="62" t="str">
        <f ca="1">IF(F79="","",IF(H79=0,"Lunas",IF(TODAY()&gt;I79,"Jatuh Tempo","Belum Lunas")))</f>
        <v/>
      </c>
      <c r="K79" s="62">
        <f ca="1">IF(OR(H79=0,I79=""),0,MAX(0,TODAY()-I79))</f>
        <v>0</v>
      </c>
    </row>
    <row r="80" spans="1:11">
      <c r="A80" s="68"/>
      <c r="B80" s="73"/>
      <c r="C80" s="68"/>
      <c r="D80" s="68"/>
      <c r="E80" s="68"/>
      <c r="F80" s="71"/>
      <c r="G80" s="71"/>
      <c r="H80" s="74" t="str">
        <f>IF(F80="","",MAX(0,F80-G80))</f>
        <v/>
      </c>
      <c r="I80" s="73" t="str">
        <f ca="1">IF(F80="","",IF(H80=0,"Lunas",IF(TODAY()&gt;I80,"Jatuh Tempo","Belum Lunas")))</f>
        <v/>
      </c>
      <c r="J80" s="62" t="str">
        <f ca="1">IF(F80="","",IF(H80=0,"Lunas",IF(TODAY()&gt;I80,"Jatuh Tempo","Belum Lunas")))</f>
        <v/>
      </c>
      <c r="K80" s="62">
        <f ca="1">IF(OR(H80=0,I80=""),0,MAX(0,TODAY()-I80))</f>
        <v>0</v>
      </c>
    </row>
    <row r="81" spans="1:11">
      <c r="A81" s="68"/>
      <c r="B81" s="73"/>
      <c r="C81" s="68"/>
      <c r="D81" s="68"/>
      <c r="E81" s="68"/>
      <c r="F81" s="71"/>
      <c r="G81" s="71"/>
      <c r="H81" s="74" t="str">
        <f>IF(F81="","",MAX(0,F81-G81))</f>
        <v/>
      </c>
      <c r="I81" s="73" t="str">
        <f ca="1">IF(F81="","",IF(H81=0,"Lunas",IF(TODAY()&gt;I81,"Jatuh Tempo","Belum Lunas")))</f>
        <v/>
      </c>
      <c r="J81" s="62" t="str">
        <f ca="1">IF(F81="","",IF(H81=0,"Lunas",IF(TODAY()&gt;I81,"Jatuh Tempo","Belum Lunas")))</f>
        <v/>
      </c>
      <c r="K81" s="62">
        <f ca="1">IF(OR(H81=0,I81=""),0,MAX(0,TODAY()-I81))</f>
        <v>0</v>
      </c>
    </row>
    <row r="82" spans="1:11">
      <c r="A82" s="68"/>
      <c r="B82" s="73"/>
      <c r="C82" s="68"/>
      <c r="D82" s="68"/>
      <c r="E82" s="68"/>
      <c r="F82" s="71"/>
      <c r="G82" s="71"/>
      <c r="H82" s="74" t="str">
        <f>IF(F82="","",MAX(0,F82-G82))</f>
        <v/>
      </c>
      <c r="I82" s="73" t="str">
        <f ca="1">IF(F82="","",IF(H82=0,"Lunas",IF(TODAY()&gt;I82,"Jatuh Tempo","Belum Lunas")))</f>
        <v/>
      </c>
      <c r="J82" s="62" t="str">
        <f ca="1">IF(F82="","",IF(H82=0,"Lunas",IF(TODAY()&gt;I82,"Jatuh Tempo","Belum Lunas")))</f>
        <v/>
      </c>
      <c r="K82" s="62">
        <f ca="1">IF(OR(H82=0,I82=""),0,MAX(0,TODAY()-I82))</f>
        <v>0</v>
      </c>
    </row>
    <row r="83" spans="1:11">
      <c r="A83" s="68"/>
      <c r="B83" s="73"/>
      <c r="C83" s="68"/>
      <c r="D83" s="68"/>
      <c r="E83" s="68"/>
      <c r="F83" s="71"/>
      <c r="G83" s="71"/>
      <c r="H83" s="74" t="str">
        <f>IF(F83="","",MAX(0,F83-G83))</f>
        <v/>
      </c>
      <c r="I83" s="73" t="str">
        <f ca="1">IF(F83="","",IF(H83=0,"Lunas",IF(TODAY()&gt;I83,"Jatuh Tempo","Belum Lunas")))</f>
        <v/>
      </c>
      <c r="J83" s="62" t="str">
        <f ca="1">IF(F83="","",IF(H83=0,"Lunas",IF(TODAY()&gt;I83,"Jatuh Tempo","Belum Lunas")))</f>
        <v/>
      </c>
      <c r="K83" s="62">
        <f ca="1">IF(OR(H83=0,I83=""),0,MAX(0,TODAY()-I83))</f>
        <v>0</v>
      </c>
    </row>
    <row r="84" spans="1:11">
      <c r="A84" s="68"/>
      <c r="B84" s="73"/>
      <c r="C84" s="68"/>
      <c r="D84" s="68"/>
      <c r="E84" s="68"/>
      <c r="F84" s="71"/>
      <c r="G84" s="71"/>
      <c r="H84" s="74" t="str">
        <f>IF(F84="","",MAX(0,F84-G84))</f>
        <v/>
      </c>
      <c r="I84" s="73" t="str">
        <f ca="1">IF(F84="","",IF(H84=0,"Lunas",IF(TODAY()&gt;I84,"Jatuh Tempo","Belum Lunas")))</f>
        <v/>
      </c>
      <c r="J84" s="62" t="str">
        <f ca="1">IF(F84="","",IF(H84=0,"Lunas",IF(TODAY()&gt;I84,"Jatuh Tempo","Belum Lunas")))</f>
        <v/>
      </c>
      <c r="K84" s="62">
        <f ca="1">IF(OR(H84=0,I84=""),0,MAX(0,TODAY()-I84))</f>
        <v>0</v>
      </c>
    </row>
    <row r="85" spans="1:11">
      <c r="A85" s="68"/>
      <c r="B85" s="73"/>
      <c r="C85" s="68"/>
      <c r="D85" s="68"/>
      <c r="E85" s="68"/>
      <c r="F85" s="71"/>
      <c r="G85" s="71"/>
      <c r="H85" s="74" t="str">
        <f>IF(F85="","",MAX(0,F85-G85))</f>
        <v/>
      </c>
      <c r="I85" s="73" t="str">
        <f ca="1">IF(F85="","",IF(H85=0,"Lunas",IF(TODAY()&gt;I85,"Jatuh Tempo","Belum Lunas")))</f>
        <v/>
      </c>
      <c r="J85" s="62" t="str">
        <f ca="1">IF(F85="","",IF(H85=0,"Lunas",IF(TODAY()&gt;I85,"Jatuh Tempo","Belum Lunas")))</f>
        <v/>
      </c>
      <c r="K85" s="62">
        <f ca="1">IF(OR(H85=0,I85=""),0,MAX(0,TODAY()-I85))</f>
        <v>0</v>
      </c>
    </row>
    <row r="86" spans="1:11">
      <c r="A86" s="68"/>
      <c r="B86" s="73"/>
      <c r="C86" s="68"/>
      <c r="D86" s="68"/>
      <c r="E86" s="68"/>
      <c r="F86" s="71"/>
      <c r="G86" s="71"/>
      <c r="H86" s="74" t="str">
        <f>IF(F86="","",MAX(0,F86-G86))</f>
        <v/>
      </c>
      <c r="I86" s="73" t="str">
        <f ca="1">IF(F86="","",IF(H86=0,"Lunas",IF(TODAY()&gt;I86,"Jatuh Tempo","Belum Lunas")))</f>
        <v/>
      </c>
      <c r="J86" s="62" t="str">
        <f ca="1">IF(F86="","",IF(H86=0,"Lunas",IF(TODAY()&gt;I86,"Jatuh Tempo","Belum Lunas")))</f>
        <v/>
      </c>
      <c r="K86" s="62">
        <f ca="1">IF(OR(H86=0,I86=""),0,MAX(0,TODAY()-I86))</f>
        <v>0</v>
      </c>
    </row>
    <row r="87" spans="1:11">
      <c r="A87" s="68"/>
      <c r="B87" s="73"/>
      <c r="C87" s="68"/>
      <c r="D87" s="68"/>
      <c r="E87" s="68"/>
      <c r="F87" s="71"/>
      <c r="G87" s="71"/>
      <c r="H87" s="74" t="str">
        <f>IF(F87="","",MAX(0,F87-G87))</f>
        <v/>
      </c>
      <c r="I87" s="73" t="str">
        <f ca="1">IF(F87="","",IF(H87=0,"Lunas",IF(TODAY()&gt;I87,"Jatuh Tempo","Belum Lunas")))</f>
        <v/>
      </c>
      <c r="J87" s="62" t="str">
        <f ca="1">IF(F87="","",IF(H87=0,"Lunas",IF(TODAY()&gt;I87,"Jatuh Tempo","Belum Lunas")))</f>
        <v/>
      </c>
      <c r="K87" s="62">
        <f ca="1">IF(OR(H87=0,I87=""),0,MAX(0,TODAY()-I87))</f>
        <v>0</v>
      </c>
    </row>
    <row r="88" spans="1:11">
      <c r="A88" s="68"/>
      <c r="B88" s="73"/>
      <c r="C88" s="68"/>
      <c r="D88" s="68"/>
      <c r="E88" s="68"/>
      <c r="F88" s="71"/>
      <c r="G88" s="71"/>
      <c r="H88" s="74" t="str">
        <f>IF(F88="","",MAX(0,F88-G88))</f>
        <v/>
      </c>
      <c r="I88" s="73" t="str">
        <f ca="1">IF(F88="","",IF(H88=0,"Lunas",IF(TODAY()&gt;I88,"Jatuh Tempo","Belum Lunas")))</f>
        <v/>
      </c>
      <c r="J88" s="62" t="str">
        <f ca="1">IF(F88="","",IF(H88=0,"Lunas",IF(TODAY()&gt;I88,"Jatuh Tempo","Belum Lunas")))</f>
        <v/>
      </c>
      <c r="K88" s="62">
        <f ca="1">IF(OR(H88=0,I88=""),0,MAX(0,TODAY()-I88))</f>
        <v>0</v>
      </c>
    </row>
    <row r="89" spans="1:11">
      <c r="A89" s="68"/>
      <c r="B89" s="73"/>
      <c r="C89" s="68"/>
      <c r="D89" s="68"/>
      <c r="E89" s="68"/>
      <c r="F89" s="71"/>
      <c r="G89" s="71"/>
      <c r="H89" s="74" t="str">
        <f>IF(F89="","",MAX(0,F89-G89))</f>
        <v/>
      </c>
      <c r="I89" s="73" t="str">
        <f ca="1">IF(F89="","",IF(H89=0,"Lunas",IF(TODAY()&gt;I89,"Jatuh Tempo","Belum Lunas")))</f>
        <v/>
      </c>
      <c r="J89" s="62" t="str">
        <f ca="1">IF(F89="","",IF(H89=0,"Lunas",IF(TODAY()&gt;I89,"Jatuh Tempo","Belum Lunas")))</f>
        <v/>
      </c>
      <c r="K89" s="62">
        <f ca="1">IF(OR(H89=0,I89=""),0,MAX(0,TODAY()-I89))</f>
        <v>0</v>
      </c>
    </row>
    <row r="90" spans="1:11">
      <c r="A90" s="68"/>
      <c r="B90" s="73"/>
      <c r="C90" s="68"/>
      <c r="D90" s="68"/>
      <c r="E90" s="68"/>
      <c r="F90" s="71"/>
      <c r="G90" s="71"/>
      <c r="H90" s="74" t="str">
        <f>IF(F90="","",MAX(0,F90-G90))</f>
        <v/>
      </c>
      <c r="I90" s="73" t="str">
        <f ca="1">IF(F90="","",IF(H90=0,"Lunas",IF(TODAY()&gt;I90,"Jatuh Tempo","Belum Lunas")))</f>
        <v/>
      </c>
      <c r="J90" s="62" t="str">
        <f ca="1">IF(F90="","",IF(H90=0,"Lunas",IF(TODAY()&gt;I90,"Jatuh Tempo","Belum Lunas")))</f>
        <v/>
      </c>
      <c r="K90" s="62">
        <f ca="1">IF(OR(H90=0,I90=""),0,MAX(0,TODAY()-I90))</f>
        <v>0</v>
      </c>
    </row>
    <row r="91" spans="1:11">
      <c r="A91" s="68"/>
      <c r="B91" s="73"/>
      <c r="C91" s="68"/>
      <c r="D91" s="68"/>
      <c r="E91" s="68"/>
      <c r="F91" s="71"/>
      <c r="G91" s="71"/>
      <c r="H91" s="74" t="str">
        <f>IF(F91="","",MAX(0,F91-G91))</f>
        <v/>
      </c>
      <c r="I91" s="73" t="str">
        <f ca="1">IF(F91="","",IF(H91=0,"Lunas",IF(TODAY()&gt;I91,"Jatuh Tempo","Belum Lunas")))</f>
        <v/>
      </c>
      <c r="J91" s="62" t="str">
        <f ca="1">IF(F91="","",IF(H91=0,"Lunas",IF(TODAY()&gt;I91,"Jatuh Tempo","Belum Lunas")))</f>
        <v/>
      </c>
      <c r="K91" s="62">
        <f ca="1">IF(OR(H91=0,I91=""),0,MAX(0,TODAY()-I91))</f>
        <v>0</v>
      </c>
    </row>
    <row r="92" spans="1:11">
      <c r="A92" s="68"/>
      <c r="B92" s="73"/>
      <c r="C92" s="68"/>
      <c r="D92" s="68"/>
      <c r="E92" s="68"/>
      <c r="F92" s="71"/>
      <c r="G92" s="71"/>
      <c r="H92" s="74" t="str">
        <f>IF(F92="","",MAX(0,F92-G92))</f>
        <v/>
      </c>
      <c r="I92" s="73" t="str">
        <f ca="1">IF(F92="","",IF(H92=0,"Lunas",IF(TODAY()&gt;I92,"Jatuh Tempo","Belum Lunas")))</f>
        <v/>
      </c>
      <c r="J92" s="62" t="str">
        <f ca="1">IF(F92="","",IF(H92=0,"Lunas",IF(TODAY()&gt;I92,"Jatuh Tempo","Belum Lunas")))</f>
        <v/>
      </c>
      <c r="K92" s="62">
        <f ca="1">IF(OR(H92=0,I92=""),0,MAX(0,TODAY()-I92))</f>
        <v>0</v>
      </c>
    </row>
    <row r="93" spans="1:11">
      <c r="A93" s="68"/>
      <c r="B93" s="73"/>
      <c r="C93" s="68"/>
      <c r="D93" s="68"/>
      <c r="E93" s="68"/>
      <c r="F93" s="71"/>
      <c r="G93" s="71"/>
      <c r="H93" s="74" t="str">
        <f>IF(F93="","",MAX(0,F93-G93))</f>
        <v/>
      </c>
      <c r="I93" s="73" t="str">
        <f ca="1">IF(F93="","",IF(H93=0,"Lunas",IF(TODAY()&gt;I93,"Jatuh Tempo","Belum Lunas")))</f>
        <v/>
      </c>
      <c r="J93" s="62" t="str">
        <f ca="1">IF(F93="","",IF(H93=0,"Lunas",IF(TODAY()&gt;I93,"Jatuh Tempo","Belum Lunas")))</f>
        <v/>
      </c>
      <c r="K93" s="62">
        <f ca="1">IF(OR(H93=0,I93=""),0,MAX(0,TODAY()-I93))</f>
        <v>0</v>
      </c>
    </row>
    <row r="94" spans="1:11">
      <c r="A94" s="68"/>
      <c r="B94" s="73"/>
      <c r="C94" s="68"/>
      <c r="D94" s="68"/>
      <c r="E94" s="68"/>
      <c r="F94" s="71"/>
      <c r="G94" s="71"/>
      <c r="H94" s="74" t="str">
        <f>IF(F94="","",MAX(0,F94-G94))</f>
        <v/>
      </c>
      <c r="I94" s="73" t="str">
        <f ca="1">IF(F94="","",IF(H94=0,"Lunas",IF(TODAY()&gt;I94,"Jatuh Tempo","Belum Lunas")))</f>
        <v/>
      </c>
      <c r="J94" s="62" t="str">
        <f ca="1">IF(F94="","",IF(H94=0,"Lunas",IF(TODAY()&gt;I94,"Jatuh Tempo","Belum Lunas")))</f>
        <v/>
      </c>
      <c r="K94" s="62">
        <f ca="1">IF(OR(H94=0,I94=""),0,MAX(0,TODAY()-I94))</f>
        <v>0</v>
      </c>
    </row>
    <row r="95" spans="1:11">
      <c r="A95" s="68"/>
      <c r="B95" s="73"/>
      <c r="C95" s="68"/>
      <c r="D95" s="68"/>
      <c r="E95" s="68"/>
      <c r="F95" s="71"/>
      <c r="G95" s="71"/>
      <c r="H95" s="74" t="str">
        <f>IF(F95="","",MAX(0,F95-G95))</f>
        <v/>
      </c>
      <c r="I95" s="73" t="str">
        <f ca="1">IF(F95="","",IF(H95=0,"Lunas",IF(TODAY()&gt;I95,"Jatuh Tempo","Belum Lunas")))</f>
        <v/>
      </c>
      <c r="J95" s="62" t="str">
        <f ca="1">IF(F95="","",IF(H95=0,"Lunas",IF(TODAY()&gt;I95,"Jatuh Tempo","Belum Lunas")))</f>
        <v/>
      </c>
      <c r="K95" s="62">
        <f ca="1">IF(OR(H95=0,I95=""),0,MAX(0,TODAY()-I95))</f>
        <v>0</v>
      </c>
    </row>
    <row r="96" spans="1:11">
      <c r="A96" s="68"/>
      <c r="B96" s="73"/>
      <c r="C96" s="68"/>
      <c r="D96" s="68"/>
      <c r="E96" s="68"/>
      <c r="F96" s="71"/>
      <c r="G96" s="71"/>
      <c r="H96" s="74" t="str">
        <f>IF(F96="","",MAX(0,F96-G96))</f>
        <v/>
      </c>
      <c r="I96" s="73" t="str">
        <f ca="1">IF(F96="","",IF(H96=0,"Lunas",IF(TODAY()&gt;I96,"Jatuh Tempo","Belum Lunas")))</f>
        <v/>
      </c>
      <c r="J96" s="62" t="str">
        <f ca="1">IF(F96="","",IF(H96=0,"Lunas",IF(TODAY()&gt;I96,"Jatuh Tempo","Belum Lunas")))</f>
        <v/>
      </c>
      <c r="K96" s="62">
        <f ca="1">IF(OR(H96=0,I96=""),0,MAX(0,TODAY()-I96))</f>
        <v>0</v>
      </c>
    </row>
    <row r="97" spans="1:11">
      <c r="A97" s="68"/>
      <c r="B97" s="73"/>
      <c r="C97" s="68"/>
      <c r="D97" s="68"/>
      <c r="E97" s="68"/>
      <c r="F97" s="71"/>
      <c r="G97" s="71"/>
      <c r="H97" s="74" t="str">
        <f>IF(F97="","",MAX(0,F97-G97))</f>
        <v/>
      </c>
      <c r="I97" s="73" t="str">
        <f ca="1">IF(F97="","",IF(H97=0,"Lunas",IF(TODAY()&gt;I97,"Jatuh Tempo","Belum Lunas")))</f>
        <v/>
      </c>
      <c r="J97" s="62" t="str">
        <f ca="1">IF(F97="","",IF(H97=0,"Lunas",IF(TODAY()&gt;I97,"Jatuh Tempo","Belum Lunas")))</f>
        <v/>
      </c>
      <c r="K97" s="62">
        <f ca="1">IF(OR(H97=0,I97=""),0,MAX(0,TODAY()-I97))</f>
        <v>0</v>
      </c>
    </row>
    <row r="98" spans="1:11">
      <c r="A98" s="68"/>
      <c r="B98" s="73"/>
      <c r="C98" s="68"/>
      <c r="D98" s="68"/>
      <c r="E98" s="68"/>
      <c r="F98" s="71"/>
      <c r="G98" s="71"/>
      <c r="H98" s="74" t="str">
        <f>IF(F98="","",MAX(0,F98-G98))</f>
        <v/>
      </c>
      <c r="I98" s="73" t="str">
        <f ca="1">IF(F98="","",IF(H98=0,"Lunas",IF(TODAY()&gt;I98,"Jatuh Tempo","Belum Lunas")))</f>
        <v/>
      </c>
      <c r="J98" s="62" t="str">
        <f ca="1">IF(F98="","",IF(H98=0,"Lunas",IF(TODAY()&gt;I98,"Jatuh Tempo","Belum Lunas")))</f>
        <v/>
      </c>
      <c r="K98" s="62">
        <f ca="1">IF(OR(H98=0,I98=""),0,MAX(0,TODAY()-I98))</f>
        <v>0</v>
      </c>
    </row>
    <row r="99" spans="1:11">
      <c r="A99" s="68"/>
      <c r="B99" s="73"/>
      <c r="C99" s="68"/>
      <c r="D99" s="68"/>
      <c r="E99" s="68"/>
      <c r="F99" s="71"/>
      <c r="G99" s="71"/>
      <c r="H99" s="74" t="str">
        <f>IF(F99="","",MAX(0,F99-G99))</f>
        <v/>
      </c>
      <c r="I99" s="73" t="str">
        <f ca="1">IF(F99="","",IF(H99=0,"Lunas",IF(TODAY()&gt;I99,"Jatuh Tempo","Belum Lunas")))</f>
        <v/>
      </c>
      <c r="J99" s="62" t="str">
        <f ca="1">IF(F99="","",IF(H99=0,"Lunas",IF(TODAY()&gt;I99,"Jatuh Tempo","Belum Lunas")))</f>
        <v/>
      </c>
      <c r="K99" s="62">
        <f ca="1">IF(OR(H99=0,I99=""),0,MAX(0,TODAY()-I99))</f>
        <v>0</v>
      </c>
    </row>
    <row r="100" spans="1:11">
      <c r="A100" s="68"/>
      <c r="B100" s="73"/>
      <c r="C100" s="68"/>
      <c r="D100" s="68"/>
      <c r="E100" s="68"/>
      <c r="F100" s="71"/>
      <c r="G100" s="71"/>
      <c r="H100" s="74" t="str">
        <f>IF(F100="","",MAX(0,F100-G100))</f>
        <v/>
      </c>
      <c r="I100" s="73" t="str">
        <f ca="1">IF(F100="","",IF(H100=0,"Lunas",IF(TODAY()&gt;I100,"Jatuh Tempo","Belum Lunas")))</f>
        <v/>
      </c>
      <c r="J100" s="62" t="str">
        <f ca="1">IF(F100="","",IF(H100=0,"Lunas",IF(TODAY()&gt;I100,"Jatuh Tempo","Belum Lunas")))</f>
        <v/>
      </c>
      <c r="K100" s="62">
        <f ca="1">IF(OR(H100=0,I100=""),0,MAX(0,TODAY()-I100))</f>
        <v>0</v>
      </c>
    </row>
    <row r="101" spans="1:11">
      <c r="A101" s="68"/>
      <c r="B101" s="73"/>
      <c r="C101" s="68"/>
      <c r="D101" s="68"/>
      <c r="E101" s="68"/>
      <c r="F101" s="71"/>
      <c r="G101" s="71"/>
      <c r="H101" s="74" t="str">
        <f>IF(F101="","",MAX(0,F101-G101))</f>
        <v/>
      </c>
      <c r="I101" s="73" t="str">
        <f ca="1">IF(F101="","",IF(H101=0,"Lunas",IF(TODAY()&gt;I101,"Jatuh Tempo","Belum Lunas")))</f>
        <v/>
      </c>
      <c r="J101" s="62" t="str">
        <f ca="1">IF(F101="","",IF(H101=0,"Lunas",IF(TODAY()&gt;I101,"Jatuh Tempo","Belum Lunas")))</f>
        <v/>
      </c>
      <c r="K101" s="62">
        <f ca="1">IF(OR(H101=0,I101=""),0,MAX(0,TODAY()-I101))</f>
        <v>0</v>
      </c>
    </row>
    <row r="102" spans="1:11">
      <c r="A102" s="68"/>
      <c r="B102" s="73"/>
      <c r="C102" s="68"/>
      <c r="D102" s="68"/>
      <c r="E102" s="68"/>
      <c r="F102" s="71"/>
      <c r="G102" s="71"/>
      <c r="H102" s="74" t="str">
        <f>IF(F102="","",MAX(0,F102-G102))</f>
        <v/>
      </c>
      <c r="I102" s="73" t="str">
        <f ca="1">IF(F102="","",IF(H102=0,"Lunas",IF(TODAY()&gt;I102,"Jatuh Tempo","Belum Lunas")))</f>
        <v/>
      </c>
      <c r="J102" s="62" t="str">
        <f ca="1">IF(F102="","",IF(H102=0,"Lunas",IF(TODAY()&gt;I102,"Jatuh Tempo","Belum Lunas")))</f>
        <v/>
      </c>
      <c r="K102" s="62">
        <f ca="1">IF(OR(H102=0,I102=""),0,MAX(0,TODAY()-I102))</f>
        <v>0</v>
      </c>
    </row>
    <row r="103" spans="1:11">
      <c r="A103" s="68"/>
      <c r="B103" s="73"/>
      <c r="C103" s="68"/>
      <c r="D103" s="68"/>
      <c r="E103" s="68"/>
      <c r="F103" s="71"/>
      <c r="G103" s="71"/>
      <c r="H103" s="74" t="str">
        <f>IF(F103="","",MAX(0,F103-G103))</f>
        <v/>
      </c>
      <c r="I103" s="73" t="str">
        <f ca="1">IF(F103="","",IF(H103=0,"Lunas",IF(TODAY()&gt;I103,"Jatuh Tempo","Belum Lunas")))</f>
        <v/>
      </c>
      <c r="J103" s="62" t="str">
        <f ca="1">IF(F103="","",IF(H103=0,"Lunas",IF(TODAY()&gt;I103,"Jatuh Tempo","Belum Lunas")))</f>
        <v/>
      </c>
      <c r="K103" s="62">
        <f ca="1">IF(OR(H103=0,I103=""),0,MAX(0,TODAY()-I103))</f>
        <v>0</v>
      </c>
    </row>
    <row r="104" spans="1:11">
      <c r="A104" s="68"/>
      <c r="B104" s="73"/>
      <c r="C104" s="68"/>
      <c r="D104" s="68"/>
      <c r="E104" s="68"/>
      <c r="F104" s="71"/>
      <c r="G104" s="71"/>
      <c r="H104" s="74" t="str">
        <f>IF(F104="","",MAX(0,F104-G104))</f>
        <v/>
      </c>
      <c r="I104" s="73" t="str">
        <f ca="1">IF(F104="","",IF(H104=0,"Lunas",IF(TODAY()&gt;I104,"Jatuh Tempo","Belum Lunas")))</f>
        <v/>
      </c>
      <c r="J104" s="62" t="str">
        <f ca="1">IF(F104="","",IF(H104=0,"Lunas",IF(TODAY()&gt;I104,"Jatuh Tempo","Belum Lunas")))</f>
        <v/>
      </c>
      <c r="K104" s="62">
        <f ca="1">IF(OR(H104=0,I104=""),0,MAX(0,TODAY()-I104))</f>
        <v>0</v>
      </c>
    </row>
    <row r="105" spans="1:11">
      <c r="A105" s="68"/>
      <c r="B105" s="73"/>
      <c r="C105" s="68"/>
      <c r="D105" s="68"/>
      <c r="E105" s="68"/>
      <c r="F105" s="71"/>
      <c r="G105" s="71"/>
      <c r="H105" s="74" t="str">
        <f>IF(F105="","",MAX(0,F105-G105))</f>
        <v/>
      </c>
      <c r="I105" s="73" t="str">
        <f ca="1">IF(F105="","",IF(H105=0,"Lunas",IF(TODAY()&gt;I105,"Jatuh Tempo","Belum Lunas")))</f>
        <v/>
      </c>
      <c r="J105" s="62" t="str">
        <f ca="1">IF(F105="","",IF(H105=0,"Lunas",IF(TODAY()&gt;I105,"Jatuh Tempo","Belum Lunas")))</f>
        <v/>
      </c>
      <c r="K105" s="62">
        <f ca="1">IF(OR(H105=0,I105=""),0,MAX(0,TODAY()-I105))</f>
        <v>0</v>
      </c>
    </row>
    <row r="106" spans="1:11">
      <c r="A106" s="68"/>
      <c r="B106" s="73"/>
      <c r="C106" s="68"/>
      <c r="D106" s="68"/>
      <c r="E106" s="68"/>
      <c r="F106" s="71"/>
      <c r="G106" s="71"/>
      <c r="H106" s="74" t="str">
        <f>IF(F106="","",MAX(0,F106-G106))</f>
        <v/>
      </c>
      <c r="I106" s="73" t="str">
        <f ca="1">IF(F106="","",IF(H106=0,"Lunas",IF(TODAY()&gt;I106,"Jatuh Tempo","Belum Lunas")))</f>
        <v/>
      </c>
      <c r="J106" s="62" t="str">
        <f ca="1">IF(F106="","",IF(H106=0,"Lunas",IF(TODAY()&gt;I106,"Jatuh Tempo","Belum Lunas")))</f>
        <v/>
      </c>
      <c r="K106" s="62">
        <f ca="1">IF(OR(H106=0,I106=""),0,MAX(0,TODAY()-I106))</f>
        <v>0</v>
      </c>
    </row>
    <row r="107" spans="1:11">
      <c r="A107" s="68"/>
      <c r="B107" s="73"/>
      <c r="C107" s="68"/>
      <c r="D107" s="68"/>
      <c r="E107" s="68"/>
      <c r="F107" s="71"/>
      <c r="G107" s="71"/>
      <c r="H107" s="74" t="str">
        <f>IF(F107="","",MAX(0,F107-G107))</f>
        <v/>
      </c>
      <c r="I107" s="73" t="str">
        <f ca="1">IF(F107="","",IF(H107=0,"Lunas",IF(TODAY()&gt;I107,"Jatuh Tempo","Belum Lunas")))</f>
        <v/>
      </c>
      <c r="J107" s="62" t="str">
        <f ca="1">IF(F107="","",IF(H107=0,"Lunas",IF(TODAY()&gt;I107,"Jatuh Tempo","Belum Lunas")))</f>
        <v/>
      </c>
      <c r="K107" s="62">
        <f ca="1">IF(OR(H107=0,I107=""),0,MAX(0,TODAY()-I107))</f>
        <v>0</v>
      </c>
    </row>
    <row r="108" spans="1:11">
      <c r="A108" s="68"/>
      <c r="B108" s="73"/>
      <c r="C108" s="68"/>
      <c r="D108" s="68"/>
      <c r="E108" s="68"/>
      <c r="F108" s="71"/>
      <c r="G108" s="71"/>
      <c r="H108" s="74" t="str">
        <f>IF(F108="","",MAX(0,F108-G108))</f>
        <v/>
      </c>
      <c r="I108" s="73" t="str">
        <f ca="1">IF(F108="","",IF(H108=0,"Lunas",IF(TODAY()&gt;I108,"Jatuh Tempo","Belum Lunas")))</f>
        <v/>
      </c>
      <c r="J108" s="62" t="str">
        <f ca="1">IF(F108="","",IF(H108=0,"Lunas",IF(TODAY()&gt;I108,"Jatuh Tempo","Belum Lunas")))</f>
        <v/>
      </c>
      <c r="K108" s="62">
        <f ca="1">IF(OR(H108=0,I108=""),0,MAX(0,TODAY()-I108))</f>
        <v>0</v>
      </c>
    </row>
    <row r="109" spans="1:11">
      <c r="A109" s="68"/>
      <c r="B109" s="73"/>
      <c r="C109" s="68"/>
      <c r="D109" s="68"/>
      <c r="E109" s="68"/>
      <c r="F109" s="71"/>
      <c r="G109" s="71"/>
      <c r="H109" s="74" t="str">
        <f>IF(F109="","",MAX(0,F109-G109))</f>
        <v/>
      </c>
      <c r="I109" s="73" t="str">
        <f ca="1">IF(F109="","",IF(H109=0,"Lunas",IF(TODAY()&gt;I109,"Jatuh Tempo","Belum Lunas")))</f>
        <v/>
      </c>
      <c r="J109" s="62" t="str">
        <f ca="1">IF(F109="","",IF(H109=0,"Lunas",IF(TODAY()&gt;I109,"Jatuh Tempo","Belum Lunas")))</f>
        <v/>
      </c>
      <c r="K109" s="62">
        <f ca="1">IF(OR(H109=0,I109=""),0,MAX(0,TODAY()-I109))</f>
        <v>0</v>
      </c>
    </row>
    <row r="110" spans="1:11">
      <c r="A110" s="68"/>
      <c r="B110" s="73"/>
      <c r="C110" s="68"/>
      <c r="D110" s="68"/>
      <c r="E110" s="68"/>
      <c r="F110" s="71"/>
      <c r="G110" s="71"/>
      <c r="H110" s="74" t="str">
        <f>IF(F110="","",MAX(0,F110-G110))</f>
        <v/>
      </c>
      <c r="I110" s="73" t="str">
        <f ca="1">IF(F110="","",IF(H110=0,"Lunas",IF(TODAY()&gt;I110,"Jatuh Tempo","Belum Lunas")))</f>
        <v/>
      </c>
      <c r="J110" s="62" t="str">
        <f ca="1">IF(F110="","",IF(H110=0,"Lunas",IF(TODAY()&gt;I110,"Jatuh Tempo","Belum Lunas")))</f>
        <v/>
      </c>
      <c r="K110" s="62">
        <f ca="1">IF(OR(H110=0,I110=""),0,MAX(0,TODAY()-I110))</f>
        <v>0</v>
      </c>
    </row>
    <row r="111" spans="1:11">
      <c r="A111" s="68"/>
      <c r="B111" s="73"/>
      <c r="C111" s="68"/>
      <c r="D111" s="68"/>
      <c r="E111" s="68"/>
      <c r="F111" s="71"/>
      <c r="G111" s="71"/>
      <c r="H111" s="74" t="str">
        <f>IF(F111="","",MAX(0,F111-G111))</f>
        <v/>
      </c>
      <c r="I111" s="73" t="str">
        <f ca="1">IF(F111="","",IF(H111=0,"Lunas",IF(TODAY()&gt;I111,"Jatuh Tempo","Belum Lunas")))</f>
        <v/>
      </c>
      <c r="J111" s="62" t="str">
        <f ca="1">IF(F111="","",IF(H111=0,"Lunas",IF(TODAY()&gt;I111,"Jatuh Tempo","Belum Lunas")))</f>
        <v/>
      </c>
      <c r="K111" s="62">
        <f ca="1">IF(OR(H111=0,I111=""),0,MAX(0,TODAY()-I111))</f>
        <v>0</v>
      </c>
    </row>
    <row r="112" spans="1:11">
      <c r="A112" s="68"/>
      <c r="B112" s="73"/>
      <c r="C112" s="68"/>
      <c r="D112" s="68"/>
      <c r="E112" s="68"/>
      <c r="F112" s="71"/>
      <c r="G112" s="71"/>
      <c r="H112" s="74" t="str">
        <f>IF(F112="","",MAX(0,F112-G112))</f>
        <v/>
      </c>
      <c r="I112" s="73" t="str">
        <f ca="1">IF(F112="","",IF(H112=0,"Lunas",IF(TODAY()&gt;I112,"Jatuh Tempo","Belum Lunas")))</f>
        <v/>
      </c>
      <c r="J112" s="62" t="str">
        <f ca="1">IF(F112="","",IF(H112=0,"Lunas",IF(TODAY()&gt;I112,"Jatuh Tempo","Belum Lunas")))</f>
        <v/>
      </c>
      <c r="K112" s="62">
        <f ca="1">IF(OR(H112=0,I112=""),0,MAX(0,TODAY()-I112))</f>
        <v>0</v>
      </c>
    </row>
    <row r="113" spans="1:11">
      <c r="A113" s="68"/>
      <c r="B113" s="73"/>
      <c r="C113" s="68"/>
      <c r="D113" s="68"/>
      <c r="E113" s="68"/>
      <c r="F113" s="71"/>
      <c r="G113" s="71"/>
      <c r="H113" s="74" t="str">
        <f>IF(F113="","",MAX(0,F113-G113))</f>
        <v/>
      </c>
      <c r="I113" s="73" t="str">
        <f ca="1">IF(F113="","",IF(H113=0,"Lunas",IF(TODAY()&gt;I113,"Jatuh Tempo","Belum Lunas")))</f>
        <v/>
      </c>
      <c r="J113" s="62" t="str">
        <f ca="1">IF(F113="","",IF(H113=0,"Lunas",IF(TODAY()&gt;I113,"Jatuh Tempo","Belum Lunas")))</f>
        <v/>
      </c>
      <c r="K113" s="62">
        <f ca="1">IF(OR(H113=0,I113=""),0,MAX(0,TODAY()-I113))</f>
        <v>0</v>
      </c>
    </row>
    <row r="114" spans="1:11">
      <c r="A114" s="68"/>
      <c r="B114" s="73"/>
      <c r="C114" s="68"/>
      <c r="D114" s="68"/>
      <c r="E114" s="68"/>
      <c r="F114" s="71"/>
      <c r="G114" s="71"/>
      <c r="H114" s="74" t="str">
        <f>IF(F114="","",MAX(0,F114-G114))</f>
        <v/>
      </c>
      <c r="I114" s="73" t="str">
        <f ca="1">IF(F114="","",IF(H114=0,"Lunas",IF(TODAY()&gt;I114,"Jatuh Tempo","Belum Lunas")))</f>
        <v/>
      </c>
      <c r="J114" s="62" t="str">
        <f ca="1">IF(F114="","",IF(H114=0,"Lunas",IF(TODAY()&gt;I114,"Jatuh Tempo","Belum Lunas")))</f>
        <v/>
      </c>
      <c r="K114" s="62">
        <f ca="1">IF(OR(H114=0,I114=""),0,MAX(0,TODAY()-I114))</f>
        <v>0</v>
      </c>
    </row>
    <row r="115" spans="1:11">
      <c r="A115" s="68"/>
      <c r="B115" s="73"/>
      <c r="C115" s="68"/>
      <c r="D115" s="68"/>
      <c r="E115" s="68"/>
      <c r="F115" s="71"/>
      <c r="G115" s="71"/>
      <c r="H115" s="74" t="str">
        <f>IF(F115="","",MAX(0,F115-G115))</f>
        <v/>
      </c>
      <c r="I115" s="73" t="str">
        <f ca="1">IF(F115="","",IF(H115=0,"Lunas",IF(TODAY()&gt;I115,"Jatuh Tempo","Belum Lunas")))</f>
        <v/>
      </c>
      <c r="J115" s="62" t="str">
        <f ca="1">IF(F115="","",IF(H115=0,"Lunas",IF(TODAY()&gt;I115,"Jatuh Tempo","Belum Lunas")))</f>
        <v/>
      </c>
      <c r="K115" s="62">
        <f ca="1">IF(OR(H115=0,I115=""),0,MAX(0,TODAY()-I115))</f>
        <v>0</v>
      </c>
    </row>
    <row r="116" spans="1:11">
      <c r="A116" s="68"/>
      <c r="B116" s="73"/>
      <c r="C116" s="68"/>
      <c r="D116" s="68"/>
      <c r="E116" s="68"/>
      <c r="F116" s="71"/>
      <c r="G116" s="71"/>
      <c r="H116" s="74" t="str">
        <f>IF(F116="","",MAX(0,F116-G116))</f>
        <v/>
      </c>
      <c r="I116" s="73" t="str">
        <f ca="1">IF(F116="","",IF(H116=0,"Lunas",IF(TODAY()&gt;I116,"Jatuh Tempo","Belum Lunas")))</f>
        <v/>
      </c>
      <c r="J116" s="62" t="str">
        <f ca="1">IF(F116="","",IF(H116=0,"Lunas",IF(TODAY()&gt;I116,"Jatuh Tempo","Belum Lunas")))</f>
        <v/>
      </c>
      <c r="K116" s="62">
        <f ca="1">IF(OR(H116=0,I116=""),0,MAX(0,TODAY()-I116))</f>
        <v>0</v>
      </c>
    </row>
    <row r="117" spans="1:11">
      <c r="A117" s="68"/>
      <c r="B117" s="73"/>
      <c r="C117" s="68"/>
      <c r="D117" s="68"/>
      <c r="E117" s="68"/>
      <c r="F117" s="71"/>
      <c r="G117" s="71"/>
      <c r="H117" s="74" t="str">
        <f>IF(F117="","",MAX(0,F117-G117))</f>
        <v/>
      </c>
      <c r="I117" s="73" t="str">
        <f ca="1">IF(F117="","",IF(H117=0,"Lunas",IF(TODAY()&gt;I117,"Jatuh Tempo","Belum Lunas")))</f>
        <v/>
      </c>
      <c r="J117" s="62" t="str">
        <f ca="1">IF(F117="","",IF(H117=0,"Lunas",IF(TODAY()&gt;I117,"Jatuh Tempo","Belum Lunas")))</f>
        <v/>
      </c>
      <c r="K117" s="62">
        <f ca="1">IF(OR(H117=0,I117=""),0,MAX(0,TODAY()-I117))</f>
        <v>0</v>
      </c>
    </row>
    <row r="118" spans="1:11">
      <c r="A118" s="68"/>
      <c r="B118" s="73"/>
      <c r="C118" s="68"/>
      <c r="D118" s="68"/>
      <c r="E118" s="68"/>
      <c r="F118" s="71"/>
      <c r="G118" s="71"/>
      <c r="H118" s="74" t="str">
        <f>IF(F118="","",MAX(0,F118-G118))</f>
        <v/>
      </c>
      <c r="I118" s="73" t="str">
        <f ca="1">IF(F118="","",IF(H118=0,"Lunas",IF(TODAY()&gt;I118,"Jatuh Tempo","Belum Lunas")))</f>
        <v/>
      </c>
      <c r="J118" s="62" t="str">
        <f ca="1">IF(F118="","",IF(H118=0,"Lunas",IF(TODAY()&gt;I118,"Jatuh Tempo","Belum Lunas")))</f>
        <v/>
      </c>
      <c r="K118" s="62">
        <f ca="1">IF(OR(H118=0,I118=""),0,MAX(0,TODAY()-I118))</f>
        <v>0</v>
      </c>
    </row>
    <row r="119" spans="1:11">
      <c r="A119" s="68"/>
      <c r="B119" s="73"/>
      <c r="C119" s="68"/>
      <c r="D119" s="68"/>
      <c r="E119" s="68"/>
      <c r="F119" s="71"/>
      <c r="G119" s="71"/>
      <c r="H119" s="74" t="str">
        <f>IF(F119="","",MAX(0,F119-G119))</f>
        <v/>
      </c>
      <c r="I119" s="73" t="str">
        <f ca="1">IF(F119="","",IF(H119=0,"Lunas",IF(TODAY()&gt;I119,"Jatuh Tempo","Belum Lunas")))</f>
        <v/>
      </c>
      <c r="J119" s="62" t="str">
        <f ca="1">IF(F119="","",IF(H119=0,"Lunas",IF(TODAY()&gt;I119,"Jatuh Tempo","Belum Lunas")))</f>
        <v/>
      </c>
      <c r="K119" s="62">
        <f ca="1">IF(OR(H119=0,I119=""),0,MAX(0,TODAY()-I119))</f>
        <v>0</v>
      </c>
    </row>
    <row r="120" spans="1:11">
      <c r="A120" s="68"/>
      <c r="B120" s="73"/>
      <c r="C120" s="68"/>
      <c r="D120" s="68"/>
      <c r="E120" s="68"/>
      <c r="F120" s="71"/>
      <c r="G120" s="71"/>
      <c r="H120" s="74" t="str">
        <f>IF(F120="","",MAX(0,F120-G120))</f>
        <v/>
      </c>
      <c r="I120" s="73" t="str">
        <f ca="1">IF(F120="","",IF(H120=0,"Lunas",IF(TODAY()&gt;I120,"Jatuh Tempo","Belum Lunas")))</f>
        <v/>
      </c>
      <c r="J120" s="62" t="str">
        <f ca="1">IF(F120="","",IF(H120=0,"Lunas",IF(TODAY()&gt;I120,"Jatuh Tempo","Belum Lunas")))</f>
        <v/>
      </c>
      <c r="K120" s="62">
        <f ca="1">IF(OR(H120=0,I120=""),0,MAX(0,TODAY()-I120))</f>
        <v>0</v>
      </c>
    </row>
    <row r="121" spans="1:11">
      <c r="A121" s="68"/>
      <c r="B121" s="73"/>
      <c r="C121" s="68"/>
      <c r="D121" s="68"/>
      <c r="E121" s="68"/>
      <c r="F121" s="71"/>
      <c r="G121" s="71"/>
      <c r="H121" s="74" t="str">
        <f>IF(F121="","",MAX(0,F121-G121))</f>
        <v/>
      </c>
      <c r="I121" s="73" t="str">
        <f ca="1">IF(F121="","",IF(H121=0,"Lunas",IF(TODAY()&gt;I121,"Jatuh Tempo","Belum Lunas")))</f>
        <v/>
      </c>
      <c r="J121" s="62" t="str">
        <f ca="1">IF(F121="","",IF(H121=0,"Lunas",IF(TODAY()&gt;I121,"Jatuh Tempo","Belum Lunas")))</f>
        <v/>
      </c>
      <c r="K121" s="62">
        <f ca="1">IF(OR(H121=0,I121=""),0,MAX(0,TODAY()-I121))</f>
        <v>0</v>
      </c>
    </row>
    <row r="122" spans="1:11">
      <c r="A122" s="68"/>
      <c r="B122" s="73"/>
      <c r="C122" s="68"/>
      <c r="D122" s="68"/>
      <c r="E122" s="68"/>
      <c r="F122" s="71"/>
      <c r="G122" s="71"/>
      <c r="H122" s="74" t="str">
        <f>IF(F122="","",MAX(0,F122-G122))</f>
        <v/>
      </c>
      <c r="I122" s="73" t="str">
        <f ca="1">IF(F122="","",IF(H122=0,"Lunas",IF(TODAY()&gt;I122,"Jatuh Tempo","Belum Lunas")))</f>
        <v/>
      </c>
      <c r="J122" s="62" t="str">
        <f ca="1">IF(F122="","",IF(H122=0,"Lunas",IF(TODAY()&gt;I122,"Jatuh Tempo","Belum Lunas")))</f>
        <v/>
      </c>
      <c r="K122" s="62">
        <f ca="1">IF(OR(H122=0,I122=""),0,MAX(0,TODAY()-I122))</f>
        <v>0</v>
      </c>
    </row>
    <row r="123" spans="1:11">
      <c r="A123" s="68"/>
      <c r="B123" s="73"/>
      <c r="C123" s="68"/>
      <c r="D123" s="68"/>
      <c r="E123" s="68"/>
      <c r="F123" s="71"/>
      <c r="G123" s="71"/>
      <c r="H123" s="74" t="str">
        <f>IF(F123="","",MAX(0,F123-G123))</f>
        <v/>
      </c>
      <c r="I123" s="73" t="str">
        <f ca="1">IF(F123="","",IF(H123=0,"Lunas",IF(TODAY()&gt;I123,"Jatuh Tempo","Belum Lunas")))</f>
        <v/>
      </c>
      <c r="J123" s="62" t="str">
        <f ca="1">IF(F123="","",IF(H123=0,"Lunas",IF(TODAY()&gt;I123,"Jatuh Tempo","Belum Lunas")))</f>
        <v/>
      </c>
      <c r="K123" s="62">
        <f ca="1">IF(OR(H123=0,I123=""),0,MAX(0,TODAY()-I123))</f>
        <v>0</v>
      </c>
    </row>
    <row r="124" spans="1:11">
      <c r="A124" s="68"/>
      <c r="B124" s="73"/>
      <c r="C124" s="68"/>
      <c r="D124" s="68"/>
      <c r="E124" s="68"/>
      <c r="F124" s="71"/>
      <c r="G124" s="71"/>
      <c r="H124" s="74" t="str">
        <f>IF(F124="","",MAX(0,F124-G124))</f>
        <v/>
      </c>
      <c r="I124" s="73" t="str">
        <f ca="1">IF(F124="","",IF(H124=0,"Lunas",IF(TODAY()&gt;I124,"Jatuh Tempo","Belum Lunas")))</f>
        <v/>
      </c>
      <c r="J124" s="62" t="str">
        <f ca="1">IF(F124="","",IF(H124=0,"Lunas",IF(TODAY()&gt;I124,"Jatuh Tempo","Belum Lunas")))</f>
        <v/>
      </c>
      <c r="K124" s="62">
        <f ca="1">IF(OR(H124=0,I124=""),0,MAX(0,TODAY()-I124))</f>
        <v>0</v>
      </c>
    </row>
    <row r="125" spans="1:11">
      <c r="A125" s="68"/>
      <c r="B125" s="73"/>
      <c r="C125" s="68"/>
      <c r="D125" s="68"/>
      <c r="E125" s="68"/>
      <c r="F125" s="71"/>
      <c r="G125" s="71"/>
      <c r="H125" s="74" t="str">
        <f>IF(F125="","",MAX(0,F125-G125))</f>
        <v/>
      </c>
      <c r="I125" s="73" t="str">
        <f ca="1">IF(F125="","",IF(H125=0,"Lunas",IF(TODAY()&gt;I125,"Jatuh Tempo","Belum Lunas")))</f>
        <v/>
      </c>
      <c r="J125" s="62" t="str">
        <f ca="1">IF(F125="","",IF(H125=0,"Lunas",IF(TODAY()&gt;I125,"Jatuh Tempo","Belum Lunas")))</f>
        <v/>
      </c>
      <c r="K125" s="62">
        <f ca="1">IF(OR(H125=0,I125=""),0,MAX(0,TODAY()-I125))</f>
        <v>0</v>
      </c>
    </row>
    <row r="126" spans="1:11">
      <c r="A126" s="68"/>
      <c r="B126" s="73"/>
      <c r="C126" s="68"/>
      <c r="D126" s="68"/>
      <c r="E126" s="68"/>
      <c r="F126" s="71"/>
      <c r="G126" s="71"/>
      <c r="H126" s="74" t="str">
        <f>IF(F126="","",MAX(0,F126-G126))</f>
        <v/>
      </c>
      <c r="I126" s="73" t="str">
        <f ca="1">IF(F126="","",IF(H126=0,"Lunas",IF(TODAY()&gt;I126,"Jatuh Tempo","Belum Lunas")))</f>
        <v/>
      </c>
      <c r="J126" s="62" t="str">
        <f ca="1">IF(F126="","",IF(H126=0,"Lunas",IF(TODAY()&gt;I126,"Jatuh Tempo","Belum Lunas")))</f>
        <v/>
      </c>
      <c r="K126" s="62">
        <f ca="1">IF(OR(H126=0,I126=""),0,MAX(0,TODAY()-I126))</f>
        <v>0</v>
      </c>
    </row>
    <row r="127" spans="1:11">
      <c r="A127" s="68"/>
      <c r="B127" s="73"/>
      <c r="C127" s="68"/>
      <c r="D127" s="68"/>
      <c r="E127" s="68"/>
      <c r="F127" s="71"/>
      <c r="G127" s="71"/>
      <c r="H127" s="74" t="str">
        <f>IF(F127="","",MAX(0,F127-G127))</f>
        <v/>
      </c>
      <c r="I127" s="73" t="str">
        <f ca="1">IF(F127="","",IF(H127=0,"Lunas",IF(TODAY()&gt;I127,"Jatuh Tempo","Belum Lunas")))</f>
        <v/>
      </c>
      <c r="J127" s="62" t="str">
        <f ca="1">IF(F127="","",IF(H127=0,"Lunas",IF(TODAY()&gt;I127,"Jatuh Tempo","Belum Lunas")))</f>
        <v/>
      </c>
      <c r="K127" s="62">
        <f ca="1">IF(OR(H127=0,I127=""),0,MAX(0,TODAY()-I127))</f>
        <v>0</v>
      </c>
    </row>
    <row r="128" spans="1:11">
      <c r="A128" s="68"/>
      <c r="B128" s="73"/>
      <c r="C128" s="68"/>
      <c r="D128" s="68"/>
      <c r="E128" s="68"/>
      <c r="F128" s="71"/>
      <c r="G128" s="71"/>
      <c r="H128" s="74" t="str">
        <f>IF(F128="","",MAX(0,F128-G128))</f>
        <v/>
      </c>
      <c r="I128" s="73" t="str">
        <f ca="1">IF(F128="","",IF(H128=0,"Lunas",IF(TODAY()&gt;I128,"Jatuh Tempo","Belum Lunas")))</f>
        <v/>
      </c>
      <c r="J128" s="62" t="str">
        <f ca="1">IF(F128="","",IF(H128=0,"Lunas",IF(TODAY()&gt;I128,"Jatuh Tempo","Belum Lunas")))</f>
        <v/>
      </c>
      <c r="K128" s="62">
        <f ca="1">IF(OR(H128=0,I128=""),0,MAX(0,TODAY()-I128))</f>
        <v>0</v>
      </c>
    </row>
    <row r="129" spans="1:11">
      <c r="A129" s="68"/>
      <c r="B129" s="73"/>
      <c r="C129" s="68"/>
      <c r="D129" s="68"/>
      <c r="E129" s="68"/>
      <c r="F129" s="71"/>
      <c r="G129" s="71"/>
      <c r="H129" s="74" t="str">
        <f>IF(F129="","",MAX(0,F129-G129))</f>
        <v/>
      </c>
      <c r="I129" s="73" t="str">
        <f ca="1">IF(F129="","",IF(H129=0,"Lunas",IF(TODAY()&gt;I129,"Jatuh Tempo","Belum Lunas")))</f>
        <v/>
      </c>
      <c r="J129" s="62" t="str">
        <f ca="1">IF(F129="","",IF(H129=0,"Lunas",IF(TODAY()&gt;I129,"Jatuh Tempo","Belum Lunas")))</f>
        <v/>
      </c>
      <c r="K129" s="62">
        <f ca="1">IF(OR(H129=0,I129=""),0,MAX(0,TODAY()-I129))</f>
        <v>0</v>
      </c>
    </row>
    <row r="130" spans="1:11">
      <c r="A130" s="68"/>
      <c r="B130" s="73"/>
      <c r="C130" s="68"/>
      <c r="D130" s="68"/>
      <c r="E130" s="68"/>
      <c r="F130" s="71"/>
      <c r="G130" s="71"/>
      <c r="H130" s="74" t="str">
        <f>IF(F130="","",MAX(0,F130-G130))</f>
        <v/>
      </c>
      <c r="I130" s="73" t="str">
        <f ca="1">IF(F130="","",IF(H130=0,"Lunas",IF(TODAY()&gt;I130,"Jatuh Tempo","Belum Lunas")))</f>
        <v/>
      </c>
      <c r="J130" s="62" t="str">
        <f ca="1">IF(F130="","",IF(H130=0,"Lunas",IF(TODAY()&gt;I130,"Jatuh Tempo","Belum Lunas")))</f>
        <v/>
      </c>
      <c r="K130" s="62">
        <f ca="1">IF(OR(H130=0,I130=""),0,MAX(0,TODAY()-I130))</f>
        <v>0</v>
      </c>
    </row>
    <row r="131" spans="1:11">
      <c r="A131" s="68"/>
      <c r="B131" s="73"/>
      <c r="C131" s="68"/>
      <c r="D131" s="68"/>
      <c r="E131" s="68"/>
      <c r="F131" s="71"/>
      <c r="G131" s="71"/>
      <c r="H131" s="74" t="str">
        <f>IF(F131="","",MAX(0,F131-G131))</f>
        <v/>
      </c>
      <c r="I131" s="73" t="str">
        <f ca="1">IF(F131="","",IF(H131=0,"Lunas",IF(TODAY()&gt;I131,"Jatuh Tempo","Belum Lunas")))</f>
        <v/>
      </c>
      <c r="J131" s="62" t="str">
        <f ca="1">IF(F131="","",IF(H131=0,"Lunas",IF(TODAY()&gt;I131,"Jatuh Tempo","Belum Lunas")))</f>
        <v/>
      </c>
      <c r="K131" s="62">
        <f ca="1">IF(OR(H131=0,I131=""),0,MAX(0,TODAY()-I131))</f>
        <v>0</v>
      </c>
    </row>
    <row r="132" spans="1:11">
      <c r="A132" s="68"/>
      <c r="B132" s="73"/>
      <c r="C132" s="68"/>
      <c r="D132" s="68"/>
      <c r="E132" s="68"/>
      <c r="F132" s="71"/>
      <c r="G132" s="71"/>
      <c r="H132" s="74" t="str">
        <f>IF(F132="","",MAX(0,F132-G132))</f>
        <v/>
      </c>
      <c r="I132" s="73" t="str">
        <f ca="1">IF(F132="","",IF(H132=0,"Lunas",IF(TODAY()&gt;I132,"Jatuh Tempo","Belum Lunas")))</f>
        <v/>
      </c>
      <c r="J132" s="62" t="str">
        <f ca="1">IF(F132="","",IF(H132=0,"Lunas",IF(TODAY()&gt;I132,"Jatuh Tempo","Belum Lunas")))</f>
        <v/>
      </c>
      <c r="K132" s="62">
        <f ca="1">IF(OR(H132=0,I132=""),0,MAX(0,TODAY()-I132))</f>
        <v>0</v>
      </c>
    </row>
    <row r="133" spans="1:11">
      <c r="A133" s="68"/>
      <c r="B133" s="73"/>
      <c r="C133" s="68"/>
      <c r="D133" s="68"/>
      <c r="E133" s="68"/>
      <c r="F133" s="71"/>
      <c r="G133" s="71"/>
      <c r="H133" s="74" t="str">
        <f>IF(F133="","",MAX(0,F133-G133))</f>
        <v/>
      </c>
      <c r="I133" s="73" t="str">
        <f ca="1">IF(F133="","",IF(H133=0,"Lunas",IF(TODAY()&gt;I133,"Jatuh Tempo","Belum Lunas")))</f>
        <v/>
      </c>
      <c r="J133" s="62" t="str">
        <f ca="1">IF(F133="","",IF(H133=0,"Lunas",IF(TODAY()&gt;I133,"Jatuh Tempo","Belum Lunas")))</f>
        <v/>
      </c>
      <c r="K133" s="62">
        <f ca="1">IF(OR(H133=0,I133=""),0,MAX(0,TODAY()-I133))</f>
        <v>0</v>
      </c>
    </row>
    <row r="134" spans="1:11">
      <c r="A134" s="68"/>
      <c r="B134" s="73"/>
      <c r="C134" s="68"/>
      <c r="D134" s="68"/>
      <c r="E134" s="68"/>
      <c r="F134" s="71"/>
      <c r="G134" s="71"/>
      <c r="H134" s="74" t="str">
        <f>IF(F134="","",MAX(0,F134-G134))</f>
        <v/>
      </c>
      <c r="I134" s="73" t="str">
        <f ca="1">IF(F134="","",IF(H134=0,"Lunas",IF(TODAY()&gt;I134,"Jatuh Tempo","Belum Lunas")))</f>
        <v/>
      </c>
      <c r="J134" s="62" t="str">
        <f ca="1">IF(F134="","",IF(H134=0,"Lunas",IF(TODAY()&gt;I134,"Jatuh Tempo","Belum Lunas")))</f>
        <v/>
      </c>
      <c r="K134" s="62">
        <f ca="1">IF(OR(H134=0,I134=""),0,MAX(0,TODAY()-I134))</f>
        <v>0</v>
      </c>
    </row>
    <row r="135" spans="1:11">
      <c r="A135" s="68"/>
      <c r="B135" s="73"/>
      <c r="C135" s="68"/>
      <c r="D135" s="68"/>
      <c r="E135" s="68"/>
      <c r="F135" s="71"/>
      <c r="G135" s="71"/>
      <c r="H135" s="74" t="str">
        <f>IF(F135="","",MAX(0,F135-G135))</f>
        <v/>
      </c>
      <c r="I135" s="73" t="str">
        <f ca="1">IF(F135="","",IF(H135=0,"Lunas",IF(TODAY()&gt;I135,"Jatuh Tempo","Belum Lunas")))</f>
        <v/>
      </c>
      <c r="J135" s="62" t="str">
        <f ca="1">IF(F135="","",IF(H135=0,"Lunas",IF(TODAY()&gt;I135,"Jatuh Tempo","Belum Lunas")))</f>
        <v/>
      </c>
      <c r="K135" s="62">
        <f ca="1">IF(OR(H135=0,I135=""),0,MAX(0,TODAY()-I135))</f>
        <v>0</v>
      </c>
    </row>
    <row r="136" spans="1:11">
      <c r="A136" s="68"/>
      <c r="B136" s="73"/>
      <c r="C136" s="68"/>
      <c r="D136" s="68"/>
      <c r="E136" s="68"/>
      <c r="F136" s="71"/>
      <c r="G136" s="71"/>
      <c r="H136" s="74" t="str">
        <f>IF(F136="","",MAX(0,F136-G136))</f>
        <v/>
      </c>
      <c r="I136" s="73" t="str">
        <f ca="1">IF(F136="","",IF(H136=0,"Lunas",IF(TODAY()&gt;I136,"Jatuh Tempo","Belum Lunas")))</f>
        <v/>
      </c>
      <c r="J136" s="62" t="str">
        <f ca="1">IF(F136="","",IF(H136=0,"Lunas",IF(TODAY()&gt;I136,"Jatuh Tempo","Belum Lunas")))</f>
        <v/>
      </c>
      <c r="K136" s="62">
        <f ca="1">IF(OR(H136=0,I136=""),0,MAX(0,TODAY()-I136))</f>
        <v>0</v>
      </c>
    </row>
    <row r="137" spans="1:11">
      <c r="A137" s="68"/>
      <c r="B137" s="73"/>
      <c r="C137" s="68"/>
      <c r="D137" s="68"/>
      <c r="E137" s="68"/>
      <c r="F137" s="71"/>
      <c r="G137" s="71"/>
      <c r="H137" s="74" t="str">
        <f>IF(F137="","",MAX(0,F137-G137))</f>
        <v/>
      </c>
      <c r="I137" s="73" t="str">
        <f ca="1">IF(F137="","",IF(H137=0,"Lunas",IF(TODAY()&gt;I137,"Jatuh Tempo","Belum Lunas")))</f>
        <v/>
      </c>
      <c r="J137" s="62" t="str">
        <f ca="1">IF(F137="","",IF(H137=0,"Lunas",IF(TODAY()&gt;I137,"Jatuh Tempo","Belum Lunas")))</f>
        <v/>
      </c>
      <c r="K137" s="62">
        <f ca="1">IF(OR(H137=0,I137=""),0,MAX(0,TODAY()-I137))</f>
        <v>0</v>
      </c>
    </row>
    <row r="138" spans="1:11">
      <c r="A138" s="68"/>
      <c r="B138" s="73"/>
      <c r="C138" s="68"/>
      <c r="D138" s="68"/>
      <c r="E138" s="68"/>
      <c r="F138" s="71"/>
      <c r="G138" s="71"/>
      <c r="H138" s="74" t="str">
        <f>IF(F138="","",MAX(0,F138-G138))</f>
        <v/>
      </c>
      <c r="I138" s="73" t="str">
        <f ca="1">IF(F138="","",IF(H138=0,"Lunas",IF(TODAY()&gt;I138,"Jatuh Tempo","Belum Lunas")))</f>
        <v/>
      </c>
      <c r="J138" s="62" t="str">
        <f ca="1">IF(F138="","",IF(H138=0,"Lunas",IF(TODAY()&gt;I138,"Jatuh Tempo","Belum Lunas")))</f>
        <v/>
      </c>
      <c r="K138" s="62">
        <f ca="1">IF(OR(H138=0,I138=""),0,MAX(0,TODAY()-I138))</f>
        <v>0</v>
      </c>
    </row>
    <row r="139" spans="1:11">
      <c r="A139" s="68"/>
      <c r="B139" s="73"/>
      <c r="C139" s="68"/>
      <c r="D139" s="68"/>
      <c r="E139" s="68"/>
      <c r="F139" s="71"/>
      <c r="G139" s="71"/>
      <c r="H139" s="74" t="str">
        <f>IF(F139="","",MAX(0,F139-G139))</f>
        <v/>
      </c>
      <c r="I139" s="73" t="str">
        <f ca="1">IF(F139="","",IF(H139=0,"Lunas",IF(TODAY()&gt;I139,"Jatuh Tempo","Belum Lunas")))</f>
        <v/>
      </c>
      <c r="J139" s="62" t="str">
        <f ca="1">IF(F139="","",IF(H139=0,"Lunas",IF(TODAY()&gt;I139,"Jatuh Tempo","Belum Lunas")))</f>
        <v/>
      </c>
      <c r="K139" s="62">
        <f ca="1">IF(OR(H139=0,I139=""),0,MAX(0,TODAY()-I139))</f>
        <v>0</v>
      </c>
    </row>
    <row r="140" spans="1:11">
      <c r="A140" s="68"/>
      <c r="B140" s="73"/>
      <c r="C140" s="68"/>
      <c r="D140" s="68"/>
      <c r="E140" s="68"/>
      <c r="F140" s="71"/>
      <c r="G140" s="71"/>
      <c r="H140" s="74" t="str">
        <f>IF(F140="","",MAX(0,F140-G140))</f>
        <v/>
      </c>
      <c r="I140" s="73" t="str">
        <f ca="1">IF(F140="","",IF(H140=0,"Lunas",IF(TODAY()&gt;I140,"Jatuh Tempo","Belum Lunas")))</f>
        <v/>
      </c>
      <c r="J140" s="62" t="str">
        <f ca="1">IF(F140="","",IF(H140=0,"Lunas",IF(TODAY()&gt;I140,"Jatuh Tempo","Belum Lunas")))</f>
        <v/>
      </c>
      <c r="K140" s="62">
        <f ca="1">IF(OR(H140=0,I140=""),0,MAX(0,TODAY()-I140))</f>
        <v>0</v>
      </c>
    </row>
    <row r="141" spans="1:11">
      <c r="A141" s="68"/>
      <c r="B141" s="73"/>
      <c r="C141" s="68"/>
      <c r="D141" s="68"/>
      <c r="E141" s="68"/>
      <c r="F141" s="71"/>
      <c r="G141" s="71"/>
      <c r="H141" s="74" t="str">
        <f>IF(F141="","",MAX(0,F141-G141))</f>
        <v/>
      </c>
      <c r="I141" s="73" t="str">
        <f ca="1">IF(F141="","",IF(H141=0,"Lunas",IF(TODAY()&gt;I141,"Jatuh Tempo","Belum Lunas")))</f>
        <v/>
      </c>
      <c r="J141" s="62" t="str">
        <f ca="1">IF(F141="","",IF(H141=0,"Lunas",IF(TODAY()&gt;I141,"Jatuh Tempo","Belum Lunas")))</f>
        <v/>
      </c>
      <c r="K141" s="62">
        <f ca="1">IF(OR(H141=0,I141=""),0,MAX(0,TODAY()-I141))</f>
        <v>0</v>
      </c>
    </row>
    <row r="142" spans="1:11">
      <c r="A142" s="68"/>
      <c r="B142" s="73"/>
      <c r="C142" s="68"/>
      <c r="D142" s="68"/>
      <c r="E142" s="68"/>
      <c r="F142" s="71"/>
      <c r="G142" s="71"/>
      <c r="H142" s="74" t="str">
        <f>IF(F142="","",MAX(0,F142-G142))</f>
        <v/>
      </c>
      <c r="I142" s="73" t="str">
        <f ca="1">IF(F142="","",IF(H142=0,"Lunas",IF(TODAY()&gt;I142,"Jatuh Tempo","Belum Lunas")))</f>
        <v/>
      </c>
      <c r="J142" s="62" t="str">
        <f ca="1">IF(F142="","",IF(H142=0,"Lunas",IF(TODAY()&gt;I142,"Jatuh Tempo","Belum Lunas")))</f>
        <v/>
      </c>
      <c r="K142" s="62">
        <f ca="1">IF(OR(H142=0,I142=""),0,MAX(0,TODAY()-I142))</f>
        <v>0</v>
      </c>
    </row>
    <row r="143" spans="1:11">
      <c r="A143" s="68"/>
      <c r="B143" s="73"/>
      <c r="C143" s="68"/>
      <c r="D143" s="68"/>
      <c r="E143" s="68"/>
      <c r="F143" s="71"/>
      <c r="G143" s="71"/>
      <c r="H143" s="74" t="str">
        <f>IF(F143="","",MAX(0,F143-G143))</f>
        <v/>
      </c>
      <c r="I143" s="73" t="str">
        <f ca="1">IF(F143="","",IF(H143=0,"Lunas",IF(TODAY()&gt;I143,"Jatuh Tempo","Belum Lunas")))</f>
        <v/>
      </c>
      <c r="J143" s="62" t="str">
        <f ca="1">IF(F143="","",IF(H143=0,"Lunas",IF(TODAY()&gt;I143,"Jatuh Tempo","Belum Lunas")))</f>
        <v/>
      </c>
      <c r="K143" s="62">
        <f ca="1">IF(OR(H143=0,I143=""),0,MAX(0,TODAY()-I143))</f>
        <v>0</v>
      </c>
    </row>
    <row r="144" spans="1:11">
      <c r="A144" s="68"/>
      <c r="B144" s="73"/>
      <c r="C144" s="68"/>
      <c r="D144" s="68"/>
      <c r="E144" s="68"/>
      <c r="F144" s="71"/>
      <c r="G144" s="71"/>
      <c r="H144" s="74" t="str">
        <f>IF(F144="","",MAX(0,F144-G144))</f>
        <v/>
      </c>
      <c r="I144" s="73" t="str">
        <f ca="1">IF(F144="","",IF(H144=0,"Lunas",IF(TODAY()&gt;I144,"Jatuh Tempo","Belum Lunas")))</f>
        <v/>
      </c>
      <c r="J144" s="62" t="str">
        <f ca="1">IF(F144="","",IF(H144=0,"Lunas",IF(TODAY()&gt;I144,"Jatuh Tempo","Belum Lunas")))</f>
        <v/>
      </c>
      <c r="K144" s="62">
        <f ca="1">IF(OR(H144=0,I144=""),0,MAX(0,TODAY()-I144))</f>
        <v>0</v>
      </c>
    </row>
    <row r="145" spans="1:11">
      <c r="A145" s="68"/>
      <c r="B145" s="73"/>
      <c r="C145" s="68"/>
      <c r="D145" s="68"/>
      <c r="E145" s="68"/>
      <c r="F145" s="71"/>
      <c r="G145" s="71"/>
      <c r="H145" s="74" t="str">
        <f>IF(F145="","",MAX(0,F145-G145))</f>
        <v/>
      </c>
      <c r="I145" s="73" t="str">
        <f ca="1">IF(F145="","",IF(H145=0,"Lunas",IF(TODAY()&gt;I145,"Jatuh Tempo","Belum Lunas")))</f>
        <v/>
      </c>
      <c r="J145" s="62" t="str">
        <f ca="1">IF(F145="","",IF(H145=0,"Lunas",IF(TODAY()&gt;I145,"Jatuh Tempo","Belum Lunas")))</f>
        <v/>
      </c>
      <c r="K145" s="62">
        <f ca="1">IF(OR(H145=0,I145=""),0,MAX(0,TODAY()-I145))</f>
        <v>0</v>
      </c>
    </row>
    <row r="146" spans="1:11">
      <c r="A146" s="68"/>
      <c r="B146" s="73"/>
      <c r="C146" s="68"/>
      <c r="D146" s="68"/>
      <c r="E146" s="68"/>
      <c r="F146" s="71"/>
      <c r="G146" s="71"/>
      <c r="H146" s="74" t="str">
        <f>IF(F146="","",MAX(0,F146-G146))</f>
        <v/>
      </c>
      <c r="I146" s="73" t="str">
        <f ca="1">IF(F146="","",IF(H146=0,"Lunas",IF(TODAY()&gt;I146,"Jatuh Tempo","Belum Lunas")))</f>
        <v/>
      </c>
      <c r="J146" s="62" t="str">
        <f ca="1">IF(F146="","",IF(H146=0,"Lunas",IF(TODAY()&gt;I146,"Jatuh Tempo","Belum Lunas")))</f>
        <v/>
      </c>
      <c r="K146" s="62">
        <f ca="1">IF(OR(H146=0,I146=""),0,MAX(0,TODAY()-I146))</f>
        <v>0</v>
      </c>
    </row>
    <row r="147" spans="1:11">
      <c r="A147" s="68"/>
      <c r="B147" s="73"/>
      <c r="C147" s="68"/>
      <c r="D147" s="68"/>
      <c r="E147" s="68"/>
      <c r="F147" s="71"/>
      <c r="G147" s="71"/>
      <c r="H147" s="74" t="str">
        <f>IF(F147="","",MAX(0,F147-G147))</f>
        <v/>
      </c>
      <c r="I147" s="73" t="str">
        <f ca="1">IF(F147="","",IF(H147=0,"Lunas",IF(TODAY()&gt;I147,"Jatuh Tempo","Belum Lunas")))</f>
        <v/>
      </c>
      <c r="J147" s="62" t="str">
        <f ca="1">IF(F147="","",IF(H147=0,"Lunas",IF(TODAY()&gt;I147,"Jatuh Tempo","Belum Lunas")))</f>
        <v/>
      </c>
      <c r="K147" s="62">
        <f ca="1">IF(OR(H147=0,I147=""),0,MAX(0,TODAY()-I147))</f>
        <v>0</v>
      </c>
    </row>
    <row r="148" spans="1:11">
      <c r="A148" s="68"/>
      <c r="B148" s="73"/>
      <c r="C148" s="68"/>
      <c r="D148" s="68"/>
      <c r="E148" s="68"/>
      <c r="F148" s="71"/>
      <c r="G148" s="71"/>
      <c r="H148" s="74" t="str">
        <f>IF(F148="","",MAX(0,F148-G148))</f>
        <v/>
      </c>
      <c r="I148" s="73" t="str">
        <f ca="1">IF(F148="","",IF(H148=0,"Lunas",IF(TODAY()&gt;I148,"Jatuh Tempo","Belum Lunas")))</f>
        <v/>
      </c>
      <c r="J148" s="62" t="str">
        <f ca="1">IF(F148="","",IF(H148=0,"Lunas",IF(TODAY()&gt;I148,"Jatuh Tempo","Belum Lunas")))</f>
        <v/>
      </c>
      <c r="K148" s="62">
        <f ca="1">IF(OR(H148=0,I148=""),0,MAX(0,TODAY()-I148))</f>
        <v>0</v>
      </c>
    </row>
    <row r="149" spans="1:11">
      <c r="A149" s="68"/>
      <c r="B149" s="73"/>
      <c r="C149" s="68"/>
      <c r="D149" s="68"/>
      <c r="E149" s="68"/>
      <c r="F149" s="71"/>
      <c r="G149" s="71"/>
      <c r="H149" s="74" t="str">
        <f>IF(F149="","",MAX(0,F149-G149))</f>
        <v/>
      </c>
      <c r="I149" s="73" t="str">
        <f ca="1">IF(F149="","",IF(H149=0,"Lunas",IF(TODAY()&gt;I149,"Jatuh Tempo","Belum Lunas")))</f>
        <v/>
      </c>
      <c r="J149" s="62" t="str">
        <f ca="1">IF(F149="","",IF(H149=0,"Lunas",IF(TODAY()&gt;I149,"Jatuh Tempo","Belum Lunas")))</f>
        <v/>
      </c>
      <c r="K149" s="62">
        <f ca="1">IF(OR(H149=0,I149=""),0,MAX(0,TODAY()-I149))</f>
        <v>0</v>
      </c>
    </row>
    <row r="150" spans="1:11">
      <c r="A150" s="68"/>
      <c r="B150" s="73"/>
      <c r="C150" s="68"/>
      <c r="D150" s="68"/>
      <c r="E150" s="68"/>
      <c r="F150" s="71"/>
      <c r="G150" s="71"/>
      <c r="H150" s="74" t="str">
        <f>IF(F150="","",MAX(0,F150-G150))</f>
        <v/>
      </c>
      <c r="I150" s="73" t="str">
        <f ca="1">IF(F150="","",IF(H150=0,"Lunas",IF(TODAY()&gt;I150,"Jatuh Tempo","Belum Lunas")))</f>
        <v/>
      </c>
      <c r="J150" s="62" t="str">
        <f ca="1">IF(F150="","",IF(H150=0,"Lunas",IF(TODAY()&gt;I150,"Jatuh Tempo","Belum Lunas")))</f>
        <v/>
      </c>
      <c r="K150" s="62">
        <f ca="1">IF(OR(H150=0,I150=""),0,MAX(0,TODAY()-I150))</f>
        <v>0</v>
      </c>
    </row>
    <row r="151" spans="1:11">
      <c r="A151" s="68"/>
      <c r="B151" s="73"/>
      <c r="C151" s="68"/>
      <c r="D151" s="68"/>
      <c r="E151" s="68"/>
      <c r="F151" s="71"/>
      <c r="G151" s="71"/>
      <c r="H151" s="74" t="str">
        <f>IF(F151="","",MAX(0,F151-G151))</f>
        <v/>
      </c>
      <c r="I151" s="73" t="str">
        <f ca="1">IF(F151="","",IF(H151=0,"Lunas",IF(TODAY()&gt;I151,"Jatuh Tempo","Belum Lunas")))</f>
        <v/>
      </c>
      <c r="J151" s="62" t="str">
        <f ca="1">IF(F151="","",IF(H151=0,"Lunas",IF(TODAY()&gt;I151,"Jatuh Tempo","Belum Lunas")))</f>
        <v/>
      </c>
      <c r="K151" s="62">
        <f ca="1">IF(OR(H151=0,I151=""),0,MAX(0,TODAY()-I151))</f>
        <v>0</v>
      </c>
    </row>
    <row r="152" spans="1:11">
      <c r="A152" s="68"/>
      <c r="B152" s="73"/>
      <c r="C152" s="68"/>
      <c r="D152" s="68"/>
      <c r="E152" s="68"/>
      <c r="F152" s="71"/>
      <c r="G152" s="71"/>
      <c r="H152" s="74" t="str">
        <f>IF(F152="","",MAX(0,F152-G152))</f>
        <v/>
      </c>
      <c r="I152" s="73" t="str">
        <f ca="1">IF(F152="","",IF(H152=0,"Lunas",IF(TODAY()&gt;I152,"Jatuh Tempo","Belum Lunas")))</f>
        <v/>
      </c>
      <c r="J152" s="62" t="str">
        <f ca="1">IF(F152="","",IF(H152=0,"Lunas",IF(TODAY()&gt;I152,"Jatuh Tempo","Belum Lunas")))</f>
        <v/>
      </c>
      <c r="K152" s="62">
        <f ca="1">IF(OR(H152=0,I152=""),0,MAX(0,TODAY()-I152))</f>
        <v>0</v>
      </c>
    </row>
    <row r="153" spans="1:11">
      <c r="A153" s="68"/>
      <c r="B153" s="73"/>
      <c r="C153" s="68"/>
      <c r="D153" s="68"/>
      <c r="E153" s="68"/>
      <c r="F153" s="71"/>
      <c r="G153" s="71"/>
      <c r="H153" s="74" t="str">
        <f>IF(F153="","",MAX(0,F153-G153))</f>
        <v/>
      </c>
      <c r="I153" s="73" t="str">
        <f ca="1">IF(F153="","",IF(H153=0,"Lunas",IF(TODAY()&gt;I153,"Jatuh Tempo","Belum Lunas")))</f>
        <v/>
      </c>
      <c r="J153" s="62" t="str">
        <f ca="1">IF(F153="","",IF(H153=0,"Lunas",IF(TODAY()&gt;I153,"Jatuh Tempo","Belum Lunas")))</f>
        <v/>
      </c>
      <c r="K153" s="62">
        <f ca="1">IF(OR(H153=0,I153=""),0,MAX(0,TODAY()-I153))</f>
        <v>0</v>
      </c>
    </row>
    <row r="154" spans="1:11">
      <c r="A154" s="68"/>
      <c r="B154" s="73"/>
      <c r="C154" s="68"/>
      <c r="D154" s="68"/>
      <c r="E154" s="68"/>
      <c r="F154" s="71"/>
      <c r="G154" s="71"/>
      <c r="H154" s="74" t="str">
        <f>IF(F154="","",MAX(0,F154-G154))</f>
        <v/>
      </c>
      <c r="I154" s="73" t="str">
        <f ca="1">IF(F154="","",IF(H154=0,"Lunas",IF(TODAY()&gt;I154,"Jatuh Tempo","Belum Lunas")))</f>
        <v/>
      </c>
      <c r="J154" s="62" t="str">
        <f ca="1">IF(F154="","",IF(H154=0,"Lunas",IF(TODAY()&gt;I154,"Jatuh Tempo","Belum Lunas")))</f>
        <v/>
      </c>
      <c r="K154" s="62">
        <f ca="1">IF(OR(H154=0,I154=""),0,MAX(0,TODAY()-I154))</f>
        <v>0</v>
      </c>
    </row>
    <row r="155" spans="1:11">
      <c r="A155" s="68"/>
      <c r="B155" s="73"/>
      <c r="C155" s="68"/>
      <c r="D155" s="68"/>
      <c r="E155" s="68"/>
      <c r="F155" s="71"/>
      <c r="G155" s="71"/>
      <c r="H155" s="74" t="str">
        <f>IF(F155="","",MAX(0,F155-G155))</f>
        <v/>
      </c>
      <c r="I155" s="73" t="str">
        <f ca="1">IF(F155="","",IF(H155=0,"Lunas",IF(TODAY()&gt;I155,"Jatuh Tempo","Belum Lunas")))</f>
        <v/>
      </c>
      <c r="J155" s="62" t="str">
        <f ca="1">IF(F155="","",IF(H155=0,"Lunas",IF(TODAY()&gt;I155,"Jatuh Tempo","Belum Lunas")))</f>
        <v/>
      </c>
      <c r="K155" s="62">
        <f ca="1">IF(OR(H155=0,I155=""),0,MAX(0,TODAY()-I155))</f>
        <v>0</v>
      </c>
    </row>
    <row r="156" spans="1:11">
      <c r="A156" s="68"/>
      <c r="B156" s="73"/>
      <c r="C156" s="68"/>
      <c r="D156" s="68"/>
      <c r="E156" s="68"/>
      <c r="F156" s="71"/>
      <c r="G156" s="71"/>
      <c r="H156" s="74" t="str">
        <f>IF(F156="","",MAX(0,F156-G156))</f>
        <v/>
      </c>
      <c r="I156" s="73" t="str">
        <f ca="1">IF(F156="","",IF(H156=0,"Lunas",IF(TODAY()&gt;I156,"Jatuh Tempo","Belum Lunas")))</f>
        <v/>
      </c>
      <c r="J156" s="62" t="str">
        <f ca="1">IF(F156="","",IF(H156=0,"Lunas",IF(TODAY()&gt;I156,"Jatuh Tempo","Belum Lunas")))</f>
        <v/>
      </c>
      <c r="K156" s="62">
        <f ca="1">IF(OR(H156=0,I156=""),0,MAX(0,TODAY()-I156))</f>
        <v>0</v>
      </c>
    </row>
    <row r="157" spans="1:11">
      <c r="A157" s="68"/>
      <c r="B157" s="73"/>
      <c r="C157" s="68"/>
      <c r="D157" s="68"/>
      <c r="E157" s="68"/>
      <c r="F157" s="71"/>
      <c r="G157" s="71"/>
      <c r="H157" s="74" t="str">
        <f>IF(F157="","",MAX(0,F157-G157))</f>
        <v/>
      </c>
      <c r="I157" s="73" t="str">
        <f ca="1">IF(F157="","",IF(H157=0,"Lunas",IF(TODAY()&gt;I157,"Jatuh Tempo","Belum Lunas")))</f>
        <v/>
      </c>
      <c r="J157" s="62" t="str">
        <f ca="1">IF(F157="","",IF(H157=0,"Lunas",IF(TODAY()&gt;I157,"Jatuh Tempo","Belum Lunas")))</f>
        <v/>
      </c>
      <c r="K157" s="62">
        <f ca="1">IF(OR(H157=0,I157=""),0,MAX(0,TODAY()-I157))</f>
        <v>0</v>
      </c>
    </row>
    <row r="158" spans="1:11">
      <c r="A158" s="68"/>
      <c r="B158" s="73"/>
      <c r="C158" s="68"/>
      <c r="D158" s="68"/>
      <c r="E158" s="68"/>
      <c r="F158" s="71"/>
      <c r="G158" s="71"/>
      <c r="H158" s="74" t="str">
        <f>IF(F158="","",MAX(0,F158-G158))</f>
        <v/>
      </c>
      <c r="I158" s="73" t="str">
        <f ca="1">IF(F158="","",IF(H158=0,"Lunas",IF(TODAY()&gt;I158,"Jatuh Tempo","Belum Lunas")))</f>
        <v/>
      </c>
      <c r="J158" s="62" t="str">
        <f ca="1">IF(F158="","",IF(H158=0,"Lunas",IF(TODAY()&gt;I158,"Jatuh Tempo","Belum Lunas")))</f>
        <v/>
      </c>
      <c r="K158" s="62">
        <f ca="1">IF(OR(H158=0,I158=""),0,MAX(0,TODAY()-I158))</f>
        <v>0</v>
      </c>
    </row>
    <row r="159" spans="1:11">
      <c r="A159" s="68"/>
      <c r="B159" s="73"/>
      <c r="C159" s="68"/>
      <c r="D159" s="68"/>
      <c r="E159" s="68"/>
      <c r="F159" s="71"/>
      <c r="G159" s="71"/>
      <c r="H159" s="74" t="str">
        <f>IF(F159="","",MAX(0,F159-G159))</f>
        <v/>
      </c>
      <c r="I159" s="73" t="str">
        <f ca="1">IF(F159="","",IF(H159=0,"Lunas",IF(TODAY()&gt;I159,"Jatuh Tempo","Belum Lunas")))</f>
        <v/>
      </c>
      <c r="J159" s="62" t="str">
        <f ca="1">IF(F159="","",IF(H159=0,"Lunas",IF(TODAY()&gt;I159,"Jatuh Tempo","Belum Lunas")))</f>
        <v/>
      </c>
      <c r="K159" s="62">
        <f ca="1">IF(OR(H159=0,I159=""),0,MAX(0,TODAY()-I159))</f>
        <v>0</v>
      </c>
    </row>
    <row r="160" spans="1:11">
      <c r="A160" s="68"/>
      <c r="B160" s="73"/>
      <c r="C160" s="68"/>
      <c r="D160" s="68"/>
      <c r="E160" s="68"/>
      <c r="F160" s="71"/>
      <c r="G160" s="71"/>
      <c r="H160" s="74" t="str">
        <f>IF(F160="","",MAX(0,F160-G160))</f>
        <v/>
      </c>
      <c r="I160" s="73" t="str">
        <f ca="1">IF(F160="","",IF(H160=0,"Lunas",IF(TODAY()&gt;I160,"Jatuh Tempo","Belum Lunas")))</f>
        <v/>
      </c>
      <c r="J160" s="62" t="str">
        <f ca="1">IF(F160="","",IF(H160=0,"Lunas",IF(TODAY()&gt;I160,"Jatuh Tempo","Belum Lunas")))</f>
        <v/>
      </c>
      <c r="K160" s="62">
        <f ca="1">IF(OR(H160=0,I160=""),0,MAX(0,TODAY()-I160))</f>
        <v>0</v>
      </c>
    </row>
    <row r="161" spans="1:11">
      <c r="A161" s="68"/>
      <c r="B161" s="73"/>
      <c r="C161" s="68"/>
      <c r="D161" s="68"/>
      <c r="E161" s="68"/>
      <c r="F161" s="71"/>
      <c r="G161" s="71"/>
      <c r="H161" s="74" t="str">
        <f>IF(F161="","",MAX(0,F161-G161))</f>
        <v/>
      </c>
      <c r="I161" s="73" t="str">
        <f ca="1">IF(F161="","",IF(H161=0,"Lunas",IF(TODAY()&gt;I161,"Jatuh Tempo","Belum Lunas")))</f>
        <v/>
      </c>
      <c r="J161" s="62" t="str">
        <f ca="1">IF(F161="","",IF(H161=0,"Lunas",IF(TODAY()&gt;I161,"Jatuh Tempo","Belum Lunas")))</f>
        <v/>
      </c>
      <c r="K161" s="62">
        <f ca="1">IF(OR(H161=0,I161=""),0,MAX(0,TODAY()-I161))</f>
        <v>0</v>
      </c>
    </row>
    <row r="162" spans="1:11">
      <c r="A162" s="68"/>
      <c r="B162" s="73"/>
      <c r="C162" s="68"/>
      <c r="D162" s="68"/>
      <c r="E162" s="68"/>
      <c r="F162" s="71"/>
      <c r="G162" s="71"/>
      <c r="H162" s="74" t="str">
        <f>IF(F162="","",MAX(0,F162-G162))</f>
        <v/>
      </c>
      <c r="I162" s="73" t="str">
        <f ca="1">IF(F162="","",IF(H162=0,"Lunas",IF(TODAY()&gt;I162,"Jatuh Tempo","Belum Lunas")))</f>
        <v/>
      </c>
      <c r="J162" s="62" t="str">
        <f ca="1">IF(F162="","",IF(H162=0,"Lunas",IF(TODAY()&gt;I162,"Jatuh Tempo","Belum Lunas")))</f>
        <v/>
      </c>
      <c r="K162" s="62">
        <f ca="1">IF(OR(H162=0,I162=""),0,MAX(0,TODAY()-I162))</f>
        <v>0</v>
      </c>
    </row>
    <row r="163" spans="1:11">
      <c r="A163" s="68"/>
      <c r="B163" s="73"/>
      <c r="C163" s="68"/>
      <c r="D163" s="68"/>
      <c r="E163" s="68"/>
      <c r="F163" s="71"/>
      <c r="G163" s="71"/>
      <c r="H163" s="74" t="str">
        <f>IF(F163="","",MAX(0,F163-G163))</f>
        <v/>
      </c>
      <c r="I163" s="73" t="str">
        <f ca="1">IF(F163="","",IF(H163=0,"Lunas",IF(TODAY()&gt;I163,"Jatuh Tempo","Belum Lunas")))</f>
        <v/>
      </c>
      <c r="J163" s="62" t="str">
        <f ca="1">IF(F163="","",IF(H163=0,"Lunas",IF(TODAY()&gt;I163,"Jatuh Tempo","Belum Lunas")))</f>
        <v/>
      </c>
      <c r="K163" s="62">
        <f ca="1">IF(OR(H163=0,I163=""),0,MAX(0,TODAY()-I163))</f>
        <v>0</v>
      </c>
    </row>
    <row r="164" spans="1:11">
      <c r="A164" s="68"/>
      <c r="B164" s="73"/>
      <c r="C164" s="68"/>
      <c r="D164" s="68"/>
      <c r="E164" s="68"/>
      <c r="F164" s="71"/>
      <c r="G164" s="71"/>
      <c r="H164" s="74" t="str">
        <f>IF(F164="","",MAX(0,F164-G164))</f>
        <v/>
      </c>
      <c r="I164" s="73" t="str">
        <f ca="1">IF(F164="","",IF(H164=0,"Lunas",IF(TODAY()&gt;I164,"Jatuh Tempo","Belum Lunas")))</f>
        <v/>
      </c>
      <c r="J164" s="62" t="str">
        <f ca="1">IF(F164="","",IF(H164=0,"Lunas",IF(TODAY()&gt;I164,"Jatuh Tempo","Belum Lunas")))</f>
        <v/>
      </c>
      <c r="K164" s="62">
        <f ca="1">IF(OR(H164=0,I164=""),0,MAX(0,TODAY()-I164))</f>
        <v>0</v>
      </c>
    </row>
    <row r="165" spans="1:11">
      <c r="A165" s="68"/>
      <c r="B165" s="73"/>
      <c r="C165" s="68"/>
      <c r="D165" s="68"/>
      <c r="E165" s="68"/>
      <c r="F165" s="71"/>
      <c r="G165" s="71"/>
      <c r="H165" s="74" t="str">
        <f>IF(F165="","",MAX(0,F165-G165))</f>
        <v/>
      </c>
      <c r="I165" s="73" t="str">
        <f ca="1">IF(F165="","",IF(H165=0,"Lunas",IF(TODAY()&gt;I165,"Jatuh Tempo","Belum Lunas")))</f>
        <v/>
      </c>
      <c r="J165" s="62" t="str">
        <f ca="1">IF(F165="","",IF(H165=0,"Lunas",IF(TODAY()&gt;I165,"Jatuh Tempo","Belum Lunas")))</f>
        <v/>
      </c>
      <c r="K165" s="62">
        <f ca="1">IF(OR(H165=0,I165=""),0,MAX(0,TODAY()-I165))</f>
        <v>0</v>
      </c>
    </row>
    <row r="166" spans="1:11">
      <c r="A166" s="68"/>
      <c r="B166" s="73"/>
      <c r="C166" s="68"/>
      <c r="D166" s="68"/>
      <c r="E166" s="68"/>
      <c r="F166" s="71"/>
      <c r="G166" s="71"/>
      <c r="H166" s="74" t="str">
        <f>IF(F166="","",MAX(0,F166-G166))</f>
        <v/>
      </c>
      <c r="I166" s="73" t="str">
        <f ca="1">IF(F166="","",IF(H166=0,"Lunas",IF(TODAY()&gt;I166,"Jatuh Tempo","Belum Lunas")))</f>
        <v/>
      </c>
      <c r="J166" s="62" t="str">
        <f ca="1">IF(F166="","",IF(H166=0,"Lunas",IF(TODAY()&gt;I166,"Jatuh Tempo","Belum Lunas")))</f>
        <v/>
      </c>
      <c r="K166" s="62">
        <f ca="1">IF(OR(H166=0,I166=""),0,MAX(0,TODAY()-I166))</f>
        <v>0</v>
      </c>
    </row>
    <row r="167" spans="1:11">
      <c r="A167" s="68"/>
      <c r="B167" s="73"/>
      <c r="C167" s="68"/>
      <c r="D167" s="68"/>
      <c r="E167" s="68"/>
      <c r="F167" s="71"/>
      <c r="G167" s="71"/>
      <c r="H167" s="74" t="str">
        <f>IF(F167="","",MAX(0,F167-G167))</f>
        <v/>
      </c>
      <c r="I167" s="73" t="str">
        <f ca="1">IF(F167="","",IF(H167=0,"Lunas",IF(TODAY()&gt;I167,"Jatuh Tempo","Belum Lunas")))</f>
        <v/>
      </c>
      <c r="J167" s="62" t="str">
        <f ca="1">IF(F167="","",IF(H167=0,"Lunas",IF(TODAY()&gt;I167,"Jatuh Tempo","Belum Lunas")))</f>
        <v/>
      </c>
      <c r="K167" s="62">
        <f ca="1">IF(OR(H167=0,I167=""),0,MAX(0,TODAY()-I167))</f>
        <v>0</v>
      </c>
    </row>
    <row r="168" spans="1:11">
      <c r="A168" s="68"/>
      <c r="B168" s="73"/>
      <c r="C168" s="68"/>
      <c r="D168" s="68"/>
      <c r="E168" s="68"/>
      <c r="F168" s="71"/>
      <c r="G168" s="71"/>
      <c r="H168" s="74" t="str">
        <f>IF(F168="","",MAX(0,F168-G168))</f>
        <v/>
      </c>
      <c r="I168" s="73" t="str">
        <f ca="1">IF(F168="","",IF(H168=0,"Lunas",IF(TODAY()&gt;I168,"Jatuh Tempo","Belum Lunas")))</f>
        <v/>
      </c>
      <c r="J168" s="62" t="str">
        <f ca="1">IF(F168="","",IF(H168=0,"Lunas",IF(TODAY()&gt;I168,"Jatuh Tempo","Belum Lunas")))</f>
        <v/>
      </c>
      <c r="K168" s="62">
        <f ca="1">IF(OR(H168=0,I168=""),0,MAX(0,TODAY()-I168))</f>
        <v>0</v>
      </c>
    </row>
    <row r="169" spans="1:11">
      <c r="A169" s="68"/>
      <c r="B169" s="73"/>
      <c r="C169" s="68"/>
      <c r="D169" s="68"/>
      <c r="E169" s="68"/>
      <c r="F169" s="71"/>
      <c r="G169" s="71"/>
      <c r="H169" s="74" t="str">
        <f>IF(F169="","",MAX(0,F169-G169))</f>
        <v/>
      </c>
      <c r="I169" s="73" t="str">
        <f ca="1">IF(F169="","",IF(H169=0,"Lunas",IF(TODAY()&gt;I169,"Jatuh Tempo","Belum Lunas")))</f>
        <v/>
      </c>
      <c r="J169" s="62" t="str">
        <f ca="1">IF(F169="","",IF(H169=0,"Lunas",IF(TODAY()&gt;I169,"Jatuh Tempo","Belum Lunas")))</f>
        <v/>
      </c>
      <c r="K169" s="62">
        <f ca="1">IF(OR(H169=0,I169=""),0,MAX(0,TODAY()-I169))</f>
        <v>0</v>
      </c>
    </row>
    <row r="170" spans="1:11">
      <c r="A170" s="68"/>
      <c r="B170" s="73"/>
      <c r="C170" s="68"/>
      <c r="D170" s="68"/>
      <c r="E170" s="68"/>
      <c r="F170" s="71"/>
      <c r="G170" s="71"/>
      <c r="H170" s="74" t="str">
        <f>IF(F170="","",MAX(0,F170-G170))</f>
        <v/>
      </c>
      <c r="I170" s="73" t="str">
        <f ca="1">IF(F170="","",IF(H170=0,"Lunas",IF(TODAY()&gt;I170,"Jatuh Tempo","Belum Lunas")))</f>
        <v/>
      </c>
      <c r="J170" s="62" t="str">
        <f ca="1">IF(F170="","",IF(H170=0,"Lunas",IF(TODAY()&gt;I170,"Jatuh Tempo","Belum Lunas")))</f>
        <v/>
      </c>
      <c r="K170" s="62">
        <f ca="1">IF(OR(H170=0,I170=""),0,MAX(0,TODAY()-I170))</f>
        <v>0</v>
      </c>
    </row>
    <row r="171" spans="1:11">
      <c r="A171" s="68"/>
      <c r="B171" s="73"/>
      <c r="C171" s="68"/>
      <c r="D171" s="68"/>
      <c r="E171" s="68"/>
      <c r="F171" s="71"/>
      <c r="G171" s="71"/>
      <c r="H171" s="74" t="str">
        <f>IF(F171="","",MAX(0,F171-G171))</f>
        <v/>
      </c>
      <c r="I171" s="73" t="str">
        <f ca="1">IF(F171="","",IF(H171=0,"Lunas",IF(TODAY()&gt;I171,"Jatuh Tempo","Belum Lunas")))</f>
        <v/>
      </c>
      <c r="J171" s="62" t="str">
        <f ca="1">IF(F171="","",IF(H171=0,"Lunas",IF(TODAY()&gt;I171,"Jatuh Tempo","Belum Lunas")))</f>
        <v/>
      </c>
      <c r="K171" s="62">
        <f ca="1">IF(OR(H171=0,I171=""),0,MAX(0,TODAY()-I171))</f>
        <v>0</v>
      </c>
    </row>
    <row r="172" spans="1:11">
      <c r="A172" s="68"/>
      <c r="B172" s="73"/>
      <c r="C172" s="68"/>
      <c r="D172" s="68"/>
      <c r="E172" s="68"/>
      <c r="F172" s="71"/>
      <c r="G172" s="71"/>
      <c r="H172" s="74" t="str">
        <f>IF(F172="","",MAX(0,F172-G172))</f>
        <v/>
      </c>
      <c r="I172" s="73" t="str">
        <f ca="1">IF(F172="","",IF(H172=0,"Lunas",IF(TODAY()&gt;I172,"Jatuh Tempo","Belum Lunas")))</f>
        <v/>
      </c>
      <c r="J172" s="62" t="str">
        <f ca="1">IF(F172="","",IF(H172=0,"Lunas",IF(TODAY()&gt;I172,"Jatuh Tempo","Belum Lunas")))</f>
        <v/>
      </c>
      <c r="K172" s="62">
        <f ca="1">IF(OR(H172=0,I172=""),0,MAX(0,TODAY()-I172))</f>
        <v>0</v>
      </c>
    </row>
    <row r="173" spans="1:11">
      <c r="A173" s="68"/>
      <c r="B173" s="73"/>
      <c r="C173" s="68"/>
      <c r="D173" s="68"/>
      <c r="E173" s="68"/>
      <c r="F173" s="71"/>
      <c r="G173" s="71"/>
      <c r="H173" s="74" t="str">
        <f>IF(F173="","",MAX(0,F173-G173))</f>
        <v/>
      </c>
      <c r="I173" s="73" t="str">
        <f ca="1">IF(F173="","",IF(H173=0,"Lunas",IF(TODAY()&gt;I173,"Jatuh Tempo","Belum Lunas")))</f>
        <v/>
      </c>
      <c r="J173" s="62" t="str">
        <f ca="1">IF(F173="","",IF(H173=0,"Lunas",IF(TODAY()&gt;I173,"Jatuh Tempo","Belum Lunas")))</f>
        <v/>
      </c>
      <c r="K173" s="62">
        <f ca="1">IF(OR(H173=0,I173=""),0,MAX(0,TODAY()-I173))</f>
        <v>0</v>
      </c>
    </row>
    <row r="174" spans="1:11">
      <c r="A174" s="68"/>
      <c r="B174" s="73"/>
      <c r="C174" s="68"/>
      <c r="D174" s="68"/>
      <c r="E174" s="68"/>
      <c r="F174" s="71"/>
      <c r="G174" s="71"/>
      <c r="H174" s="74" t="str">
        <f>IF(F174="","",MAX(0,F174-G174))</f>
        <v/>
      </c>
      <c r="I174" s="73" t="str">
        <f ca="1">IF(F174="","",IF(H174=0,"Lunas",IF(TODAY()&gt;I174,"Jatuh Tempo","Belum Lunas")))</f>
        <v/>
      </c>
      <c r="J174" s="62" t="str">
        <f ca="1">IF(F174="","",IF(H174=0,"Lunas",IF(TODAY()&gt;I174,"Jatuh Tempo","Belum Lunas")))</f>
        <v/>
      </c>
      <c r="K174" s="62">
        <f ca="1">IF(OR(H174=0,I174=""),0,MAX(0,TODAY()-I174))</f>
        <v>0</v>
      </c>
    </row>
    <row r="175" spans="1:11">
      <c r="A175" s="68"/>
      <c r="B175" s="73"/>
      <c r="C175" s="68"/>
      <c r="D175" s="68"/>
      <c r="E175" s="68"/>
      <c r="F175" s="71"/>
      <c r="G175" s="71"/>
      <c r="H175" s="74" t="str">
        <f>IF(F175="","",MAX(0,F175-G175))</f>
        <v/>
      </c>
      <c r="I175" s="73" t="str">
        <f ca="1">IF(F175="","",IF(H175=0,"Lunas",IF(TODAY()&gt;I175,"Jatuh Tempo","Belum Lunas")))</f>
        <v/>
      </c>
      <c r="J175" s="62" t="str">
        <f ca="1">IF(F175="","",IF(H175=0,"Lunas",IF(TODAY()&gt;I175,"Jatuh Tempo","Belum Lunas")))</f>
        <v/>
      </c>
      <c r="K175" s="62">
        <f ca="1">IF(OR(H175=0,I175=""),0,MAX(0,TODAY()-I175))</f>
        <v>0</v>
      </c>
    </row>
    <row r="176" spans="1:11">
      <c r="A176" s="68"/>
      <c r="B176" s="73"/>
      <c r="C176" s="68"/>
      <c r="D176" s="68"/>
      <c r="E176" s="68"/>
      <c r="F176" s="71"/>
      <c r="G176" s="71"/>
      <c r="H176" s="74" t="str">
        <f>IF(F176="","",MAX(0,F176-G176))</f>
        <v/>
      </c>
      <c r="I176" s="73" t="str">
        <f ca="1">IF(F176="","",IF(H176=0,"Lunas",IF(TODAY()&gt;I176,"Jatuh Tempo","Belum Lunas")))</f>
        <v/>
      </c>
      <c r="J176" s="62" t="str">
        <f ca="1">IF(F176="","",IF(H176=0,"Lunas",IF(TODAY()&gt;I176,"Jatuh Tempo","Belum Lunas")))</f>
        <v/>
      </c>
      <c r="K176" s="62">
        <f ca="1">IF(OR(H176=0,I176=""),0,MAX(0,TODAY()-I176))</f>
        <v>0</v>
      </c>
    </row>
    <row r="177" spans="1:11">
      <c r="A177" s="68"/>
      <c r="B177" s="73"/>
      <c r="C177" s="68"/>
      <c r="D177" s="68"/>
      <c r="E177" s="68"/>
      <c r="F177" s="71"/>
      <c r="G177" s="71"/>
      <c r="H177" s="74" t="str">
        <f>IF(F177="","",MAX(0,F177-G177))</f>
        <v/>
      </c>
      <c r="I177" s="73" t="str">
        <f ca="1">IF(F177="","",IF(H177=0,"Lunas",IF(TODAY()&gt;I177,"Jatuh Tempo","Belum Lunas")))</f>
        <v/>
      </c>
      <c r="J177" s="62" t="str">
        <f ca="1">IF(F177="","",IF(H177=0,"Lunas",IF(TODAY()&gt;I177,"Jatuh Tempo","Belum Lunas")))</f>
        <v/>
      </c>
      <c r="K177" s="62">
        <f ca="1">IF(OR(H177=0,I177=""),0,MAX(0,TODAY()-I177))</f>
        <v>0</v>
      </c>
    </row>
    <row r="178" spans="1:11">
      <c r="A178" s="68"/>
      <c r="B178" s="73"/>
      <c r="C178" s="68"/>
      <c r="D178" s="68"/>
      <c r="E178" s="68"/>
      <c r="F178" s="71"/>
      <c r="G178" s="71"/>
      <c r="H178" s="74" t="str">
        <f>IF(F178="","",MAX(0,F178-G178))</f>
        <v/>
      </c>
      <c r="I178" s="73" t="str">
        <f ca="1">IF(F178="","",IF(H178=0,"Lunas",IF(TODAY()&gt;I178,"Jatuh Tempo","Belum Lunas")))</f>
        <v/>
      </c>
      <c r="J178" s="62" t="str">
        <f ca="1">IF(F178="","",IF(H178=0,"Lunas",IF(TODAY()&gt;I178,"Jatuh Tempo","Belum Lunas")))</f>
        <v/>
      </c>
      <c r="K178" s="62">
        <f ca="1">IF(OR(H178=0,I178=""),0,MAX(0,TODAY()-I178))</f>
        <v>0</v>
      </c>
    </row>
    <row r="179" spans="1:11">
      <c r="A179" s="68"/>
      <c r="B179" s="73"/>
      <c r="C179" s="68"/>
      <c r="D179" s="68"/>
      <c r="E179" s="68"/>
      <c r="F179" s="71"/>
      <c r="G179" s="71"/>
      <c r="H179" s="74" t="str">
        <f>IF(F179="","",MAX(0,F179-G179))</f>
        <v/>
      </c>
      <c r="I179" s="73" t="str">
        <f ca="1">IF(F179="","",IF(H179=0,"Lunas",IF(TODAY()&gt;I179,"Jatuh Tempo","Belum Lunas")))</f>
        <v/>
      </c>
      <c r="J179" s="62" t="str">
        <f ca="1">IF(F179="","",IF(H179=0,"Lunas",IF(TODAY()&gt;I179,"Jatuh Tempo","Belum Lunas")))</f>
        <v/>
      </c>
      <c r="K179" s="62">
        <f ca="1">IF(OR(H179=0,I179=""),0,MAX(0,TODAY()-I179))</f>
        <v>0</v>
      </c>
    </row>
    <row r="180" spans="1:11">
      <c r="A180" s="68"/>
      <c r="B180" s="73"/>
      <c r="C180" s="68"/>
      <c r="D180" s="68"/>
      <c r="E180" s="68"/>
      <c r="F180" s="71"/>
      <c r="G180" s="71"/>
      <c r="H180" s="74" t="str">
        <f>IF(F180="","",MAX(0,F180-G180))</f>
        <v/>
      </c>
      <c r="I180" s="73" t="str">
        <f ca="1">IF(F180="","",IF(H180=0,"Lunas",IF(TODAY()&gt;I180,"Jatuh Tempo","Belum Lunas")))</f>
        <v/>
      </c>
      <c r="J180" s="62" t="str">
        <f ca="1">IF(F180="","",IF(H180=0,"Lunas",IF(TODAY()&gt;I180,"Jatuh Tempo","Belum Lunas")))</f>
        <v/>
      </c>
      <c r="K180" s="62">
        <f ca="1">IF(OR(H180=0,I180=""),0,MAX(0,TODAY()-I180))</f>
        <v>0</v>
      </c>
    </row>
    <row r="181" spans="1:11">
      <c r="A181" s="68"/>
      <c r="B181" s="73"/>
      <c r="C181" s="68"/>
      <c r="D181" s="68"/>
      <c r="E181" s="68"/>
      <c r="F181" s="71"/>
      <c r="G181" s="71"/>
      <c r="H181" s="74" t="str">
        <f>IF(F181="","",MAX(0,F181-G181))</f>
        <v/>
      </c>
      <c r="I181" s="73" t="str">
        <f ca="1">IF(F181="","",IF(H181=0,"Lunas",IF(TODAY()&gt;I181,"Jatuh Tempo","Belum Lunas")))</f>
        <v/>
      </c>
      <c r="J181" s="62" t="str">
        <f ca="1">IF(F181="","",IF(H181=0,"Lunas",IF(TODAY()&gt;I181,"Jatuh Tempo","Belum Lunas")))</f>
        <v/>
      </c>
      <c r="K181" s="62">
        <f ca="1">IF(OR(H181=0,I181=""),0,MAX(0,TODAY()-I181))</f>
        <v>0</v>
      </c>
    </row>
    <row r="182" spans="1:11">
      <c r="A182" s="68"/>
      <c r="B182" s="73"/>
      <c r="C182" s="68"/>
      <c r="D182" s="68"/>
      <c r="E182" s="68"/>
      <c r="F182" s="71"/>
      <c r="G182" s="71"/>
      <c r="H182" s="74" t="str">
        <f>IF(F182="","",MAX(0,F182-G182))</f>
        <v/>
      </c>
      <c r="I182" s="73" t="str">
        <f ca="1">IF(F182="","",IF(H182=0,"Lunas",IF(TODAY()&gt;I182,"Jatuh Tempo","Belum Lunas")))</f>
        <v/>
      </c>
      <c r="J182" s="62" t="str">
        <f ca="1">IF(F182="","",IF(H182=0,"Lunas",IF(TODAY()&gt;I182,"Jatuh Tempo","Belum Lunas")))</f>
        <v/>
      </c>
      <c r="K182" s="62">
        <f ca="1">IF(OR(H182=0,I182=""),0,MAX(0,TODAY()-I182))</f>
        <v>0</v>
      </c>
    </row>
    <row r="183" spans="1:11">
      <c r="A183" s="68"/>
      <c r="B183" s="73"/>
      <c r="C183" s="68"/>
      <c r="D183" s="68"/>
      <c r="E183" s="68"/>
      <c r="F183" s="71"/>
      <c r="G183" s="71"/>
      <c r="H183" s="74" t="str">
        <f>IF(F183="","",MAX(0,F183-G183))</f>
        <v/>
      </c>
      <c r="I183" s="73" t="str">
        <f ca="1">IF(F183="","",IF(H183=0,"Lunas",IF(TODAY()&gt;I183,"Jatuh Tempo","Belum Lunas")))</f>
        <v/>
      </c>
      <c r="J183" s="62" t="str">
        <f ca="1">IF(F183="","",IF(H183=0,"Lunas",IF(TODAY()&gt;I183,"Jatuh Tempo","Belum Lunas")))</f>
        <v/>
      </c>
      <c r="K183" s="62">
        <f ca="1">IF(OR(H183=0,I183=""),0,MAX(0,TODAY()-I183))</f>
        <v>0</v>
      </c>
    </row>
    <row r="184" spans="1:11">
      <c r="A184" s="68"/>
      <c r="B184" s="73"/>
      <c r="C184" s="68"/>
      <c r="D184" s="68"/>
      <c r="E184" s="68"/>
      <c r="F184" s="71"/>
      <c r="G184" s="71"/>
      <c r="H184" s="74" t="str">
        <f>IF(F184="","",MAX(0,F184-G184))</f>
        <v/>
      </c>
      <c r="I184" s="73" t="str">
        <f ca="1">IF(F184="","",IF(H184=0,"Lunas",IF(TODAY()&gt;I184,"Jatuh Tempo","Belum Lunas")))</f>
        <v/>
      </c>
      <c r="J184" s="62" t="str">
        <f ca="1">IF(F184="","",IF(H184=0,"Lunas",IF(TODAY()&gt;I184,"Jatuh Tempo","Belum Lunas")))</f>
        <v/>
      </c>
      <c r="K184" s="62">
        <f ca="1">IF(OR(H184=0,I184=""),0,MAX(0,TODAY()-I184))</f>
        <v>0</v>
      </c>
    </row>
    <row r="185" spans="1:11">
      <c r="A185" s="68"/>
      <c r="B185" s="73"/>
      <c r="C185" s="68"/>
      <c r="D185" s="68"/>
      <c r="E185" s="68"/>
      <c r="F185" s="71"/>
      <c r="G185" s="71"/>
      <c r="H185" s="74" t="str">
        <f>IF(F185="","",MAX(0,F185-G185))</f>
        <v/>
      </c>
      <c r="I185" s="73" t="str">
        <f ca="1">IF(F185="","",IF(H185=0,"Lunas",IF(TODAY()&gt;I185,"Jatuh Tempo","Belum Lunas")))</f>
        <v/>
      </c>
      <c r="J185" s="62" t="str">
        <f ca="1">IF(F185="","",IF(H185=0,"Lunas",IF(TODAY()&gt;I185,"Jatuh Tempo","Belum Lunas")))</f>
        <v/>
      </c>
      <c r="K185" s="62">
        <f ca="1">IF(OR(H185=0,I185=""),0,MAX(0,TODAY()-I185))</f>
        <v>0</v>
      </c>
    </row>
    <row r="186" spans="1:11">
      <c r="A186" s="68"/>
      <c r="B186" s="73"/>
      <c r="C186" s="68"/>
      <c r="D186" s="68"/>
      <c r="E186" s="68"/>
      <c r="F186" s="71"/>
      <c r="G186" s="71"/>
      <c r="H186" s="74" t="str">
        <f>IF(F186="","",MAX(0,F186-G186))</f>
        <v/>
      </c>
      <c r="I186" s="73" t="str">
        <f ca="1">IF(F186="","",IF(H186=0,"Lunas",IF(TODAY()&gt;I186,"Jatuh Tempo","Belum Lunas")))</f>
        <v/>
      </c>
      <c r="J186" s="62" t="str">
        <f ca="1">IF(F186="","",IF(H186=0,"Lunas",IF(TODAY()&gt;I186,"Jatuh Tempo","Belum Lunas")))</f>
        <v/>
      </c>
      <c r="K186" s="62">
        <f ca="1">IF(OR(H186=0,I186=""),0,MAX(0,TODAY()-I186))</f>
        <v>0</v>
      </c>
    </row>
    <row r="187" spans="1:11">
      <c r="A187" s="68"/>
      <c r="B187" s="73"/>
      <c r="C187" s="68"/>
      <c r="D187" s="68"/>
      <c r="E187" s="68"/>
      <c r="F187" s="71"/>
      <c r="G187" s="71"/>
      <c r="H187" s="74" t="str">
        <f>IF(F187="","",MAX(0,F187-G187))</f>
        <v/>
      </c>
      <c r="I187" s="73" t="str">
        <f ca="1">IF(F187="","",IF(H187=0,"Lunas",IF(TODAY()&gt;I187,"Jatuh Tempo","Belum Lunas")))</f>
        <v/>
      </c>
      <c r="J187" s="62" t="str">
        <f ca="1">IF(F187="","",IF(H187=0,"Lunas",IF(TODAY()&gt;I187,"Jatuh Tempo","Belum Lunas")))</f>
        <v/>
      </c>
      <c r="K187" s="62">
        <f ca="1">IF(OR(H187=0,I187=""),0,MAX(0,TODAY()-I187))</f>
        <v>0</v>
      </c>
    </row>
    <row r="188" spans="1:11">
      <c r="A188" s="68"/>
      <c r="B188" s="73"/>
      <c r="C188" s="68"/>
      <c r="D188" s="68"/>
      <c r="E188" s="68"/>
      <c r="F188" s="71"/>
      <c r="G188" s="71"/>
      <c r="H188" s="74" t="str">
        <f>IF(F188="","",MAX(0,F188-G188))</f>
        <v/>
      </c>
      <c r="I188" s="73" t="str">
        <f ca="1">IF(F188="","",IF(H188=0,"Lunas",IF(TODAY()&gt;I188,"Jatuh Tempo","Belum Lunas")))</f>
        <v/>
      </c>
      <c r="J188" s="62" t="str">
        <f ca="1">IF(F188="","",IF(H188=0,"Lunas",IF(TODAY()&gt;I188,"Jatuh Tempo","Belum Lunas")))</f>
        <v/>
      </c>
      <c r="K188" s="62">
        <f ca="1">IF(OR(H188=0,I188=""),0,MAX(0,TODAY()-I188))</f>
        <v>0</v>
      </c>
    </row>
    <row r="189" spans="1:11">
      <c r="A189" s="68"/>
      <c r="B189" s="73"/>
      <c r="C189" s="68"/>
      <c r="D189" s="68"/>
      <c r="E189" s="68"/>
      <c r="F189" s="71"/>
      <c r="G189" s="71"/>
      <c r="H189" s="74" t="str">
        <f>IF(F189="","",MAX(0,F189-G189))</f>
        <v/>
      </c>
      <c r="I189" s="73" t="str">
        <f ca="1">IF(F189="","",IF(H189=0,"Lunas",IF(TODAY()&gt;I189,"Jatuh Tempo","Belum Lunas")))</f>
        <v/>
      </c>
      <c r="J189" s="62" t="str">
        <f ca="1">IF(F189="","",IF(H189=0,"Lunas",IF(TODAY()&gt;I189,"Jatuh Tempo","Belum Lunas")))</f>
        <v/>
      </c>
      <c r="K189" s="62">
        <f ca="1">IF(OR(H189=0,I189=""),0,MAX(0,TODAY()-I189))</f>
        <v>0</v>
      </c>
    </row>
    <row r="190" spans="1:11">
      <c r="A190" s="68"/>
      <c r="B190" s="73"/>
      <c r="C190" s="68"/>
      <c r="D190" s="68"/>
      <c r="E190" s="68"/>
      <c r="F190" s="71"/>
      <c r="G190" s="71"/>
      <c r="H190" s="74" t="str">
        <f>IF(F190="","",MAX(0,F190-G190))</f>
        <v/>
      </c>
      <c r="I190" s="73" t="str">
        <f ca="1">IF(F190="","",IF(H190=0,"Lunas",IF(TODAY()&gt;I190,"Jatuh Tempo","Belum Lunas")))</f>
        <v/>
      </c>
      <c r="J190" s="62" t="str">
        <f ca="1">IF(F190="","",IF(H190=0,"Lunas",IF(TODAY()&gt;I190,"Jatuh Tempo","Belum Lunas")))</f>
        <v/>
      </c>
      <c r="K190" s="62">
        <f ca="1">IF(OR(H190=0,I190=""),0,MAX(0,TODAY()-I190))</f>
        <v>0</v>
      </c>
    </row>
    <row r="191" spans="1:11">
      <c r="A191" s="68"/>
      <c r="B191" s="73"/>
      <c r="C191" s="68"/>
      <c r="D191" s="68"/>
      <c r="E191" s="68"/>
      <c r="F191" s="71"/>
      <c r="G191" s="71"/>
      <c r="H191" s="74" t="str">
        <f>IF(F191="","",MAX(0,F191-G191))</f>
        <v/>
      </c>
      <c r="I191" s="73" t="str">
        <f ca="1">IF(F191="","",IF(H191=0,"Lunas",IF(TODAY()&gt;I191,"Jatuh Tempo","Belum Lunas")))</f>
        <v/>
      </c>
      <c r="J191" s="62" t="str">
        <f ca="1">IF(F191="","",IF(H191=0,"Lunas",IF(TODAY()&gt;I191,"Jatuh Tempo","Belum Lunas")))</f>
        <v/>
      </c>
      <c r="K191" s="62">
        <f ca="1">IF(OR(H191=0,I191=""),0,MAX(0,TODAY()-I191))</f>
        <v>0</v>
      </c>
    </row>
    <row r="192" spans="1:11">
      <c r="A192" s="68"/>
      <c r="B192" s="73"/>
      <c r="C192" s="68"/>
      <c r="D192" s="68"/>
      <c r="E192" s="68"/>
      <c r="F192" s="71"/>
      <c r="G192" s="71"/>
      <c r="H192" s="74" t="str">
        <f>IF(F192="","",MAX(0,F192-G192))</f>
        <v/>
      </c>
      <c r="I192" s="73" t="str">
        <f ca="1">IF(F192="","",IF(H192=0,"Lunas",IF(TODAY()&gt;I192,"Jatuh Tempo","Belum Lunas")))</f>
        <v/>
      </c>
      <c r="J192" s="62" t="str">
        <f ca="1">IF(F192="","",IF(H192=0,"Lunas",IF(TODAY()&gt;I192,"Jatuh Tempo","Belum Lunas")))</f>
        <v/>
      </c>
      <c r="K192" s="62">
        <f ca="1">IF(OR(H192=0,I192=""),0,MAX(0,TODAY()-I192))</f>
        <v>0</v>
      </c>
    </row>
    <row r="193" spans="1:11">
      <c r="A193" s="68"/>
      <c r="B193" s="73"/>
      <c r="C193" s="68"/>
      <c r="D193" s="68"/>
      <c r="E193" s="68"/>
      <c r="F193" s="71"/>
      <c r="G193" s="71"/>
      <c r="H193" s="74" t="str">
        <f>IF(F193="","",MAX(0,F193-G193))</f>
        <v/>
      </c>
      <c r="I193" s="73" t="str">
        <f ca="1">IF(F193="","",IF(H193=0,"Lunas",IF(TODAY()&gt;I193,"Jatuh Tempo","Belum Lunas")))</f>
        <v/>
      </c>
      <c r="J193" s="62" t="str">
        <f ca="1">IF(F193="","",IF(H193=0,"Lunas",IF(TODAY()&gt;I193,"Jatuh Tempo","Belum Lunas")))</f>
        <v/>
      </c>
      <c r="K193" s="62">
        <f ca="1">IF(OR(H193=0,I193=""),0,MAX(0,TODAY()-I193))</f>
        <v>0</v>
      </c>
    </row>
    <row r="194" spans="1:11">
      <c r="A194" s="68"/>
      <c r="B194" s="73"/>
      <c r="C194" s="68"/>
      <c r="D194" s="68"/>
      <c r="E194" s="68"/>
      <c r="F194" s="71"/>
      <c r="G194" s="71"/>
      <c r="H194" s="74" t="str">
        <f>IF(F194="","",MAX(0,F194-G194))</f>
        <v/>
      </c>
      <c r="I194" s="73" t="str">
        <f ca="1">IF(F194="","",IF(H194=0,"Lunas",IF(TODAY()&gt;I194,"Jatuh Tempo","Belum Lunas")))</f>
        <v/>
      </c>
      <c r="J194" s="62" t="str">
        <f ca="1">IF(F194="","",IF(H194=0,"Lunas",IF(TODAY()&gt;I194,"Jatuh Tempo","Belum Lunas")))</f>
        <v/>
      </c>
      <c r="K194" s="62">
        <f ca="1">IF(OR(H194=0,I194=""),0,MAX(0,TODAY()-I194))</f>
        <v>0</v>
      </c>
    </row>
    <row r="195" spans="1:11">
      <c r="A195" s="68"/>
      <c r="B195" s="73"/>
      <c r="C195" s="68"/>
      <c r="D195" s="68"/>
      <c r="E195" s="68"/>
      <c r="F195" s="71"/>
      <c r="G195" s="71"/>
      <c r="H195" s="74" t="str">
        <f>IF(F195="","",MAX(0,F195-G195))</f>
        <v/>
      </c>
      <c r="I195" s="73" t="str">
        <f ca="1">IF(F195="","",IF(H195=0,"Lunas",IF(TODAY()&gt;I195,"Jatuh Tempo","Belum Lunas")))</f>
        <v/>
      </c>
      <c r="J195" s="62" t="str">
        <f ca="1">IF(F195="","",IF(H195=0,"Lunas",IF(TODAY()&gt;I195,"Jatuh Tempo","Belum Lunas")))</f>
        <v/>
      </c>
      <c r="K195" s="62">
        <f ca="1">IF(OR(H195=0,I195=""),0,MAX(0,TODAY()-I195))</f>
        <v>0</v>
      </c>
    </row>
    <row r="196" spans="1:11">
      <c r="A196" s="68"/>
      <c r="B196" s="73"/>
      <c r="C196" s="68"/>
      <c r="D196" s="68"/>
      <c r="E196" s="68"/>
      <c r="F196" s="71"/>
      <c r="G196" s="71"/>
      <c r="H196" s="74" t="str">
        <f>IF(F196="","",MAX(0,F196-G196))</f>
        <v/>
      </c>
      <c r="I196" s="73" t="str">
        <f ca="1">IF(F196="","",IF(H196=0,"Lunas",IF(TODAY()&gt;I196,"Jatuh Tempo","Belum Lunas")))</f>
        <v/>
      </c>
      <c r="J196" s="62" t="str">
        <f ca="1">IF(F196="","",IF(H196=0,"Lunas",IF(TODAY()&gt;I196,"Jatuh Tempo","Belum Lunas")))</f>
        <v/>
      </c>
      <c r="K196" s="62">
        <f ca="1">IF(OR(H196=0,I196=""),0,MAX(0,TODAY()-I196))</f>
        <v>0</v>
      </c>
    </row>
    <row r="197" spans="1:11">
      <c r="A197" s="68"/>
      <c r="B197" s="73"/>
      <c r="C197" s="68"/>
      <c r="D197" s="68"/>
      <c r="E197" s="68"/>
      <c r="F197" s="71"/>
      <c r="G197" s="71"/>
      <c r="H197" s="74" t="str">
        <f>IF(F197="","",MAX(0,F197-G197))</f>
        <v/>
      </c>
      <c r="I197" s="73" t="str">
        <f ca="1">IF(F197="","",IF(H197=0,"Lunas",IF(TODAY()&gt;I197,"Jatuh Tempo","Belum Lunas")))</f>
        <v/>
      </c>
      <c r="J197" s="62" t="str">
        <f ca="1">IF(F197="","",IF(H197=0,"Lunas",IF(TODAY()&gt;I197,"Jatuh Tempo","Belum Lunas")))</f>
        <v/>
      </c>
      <c r="K197" s="62">
        <f ca="1">IF(OR(H197=0,I197=""),0,MAX(0,TODAY()-I197))</f>
        <v>0</v>
      </c>
    </row>
    <row r="198" spans="1:11">
      <c r="A198" s="68"/>
      <c r="B198" s="73"/>
      <c r="C198" s="68"/>
      <c r="D198" s="68"/>
      <c r="E198" s="68"/>
      <c r="F198" s="71"/>
      <c r="G198" s="71"/>
      <c r="H198" s="74" t="str">
        <f>IF(F198="","",MAX(0,F198-G198))</f>
        <v/>
      </c>
      <c r="I198" s="73" t="str">
        <f ca="1">IF(F198="","",IF(H198=0,"Lunas",IF(TODAY()&gt;I198,"Jatuh Tempo","Belum Lunas")))</f>
        <v/>
      </c>
      <c r="J198" s="62" t="str">
        <f ca="1">IF(F198="","",IF(H198=0,"Lunas",IF(TODAY()&gt;I198,"Jatuh Tempo","Belum Lunas")))</f>
        <v/>
      </c>
      <c r="K198" s="62">
        <f ca="1">IF(OR(H198=0,I198=""),0,MAX(0,TODAY()-I198))</f>
        <v>0</v>
      </c>
    </row>
    <row r="199" spans="1:11">
      <c r="A199" s="68"/>
      <c r="B199" s="73"/>
      <c r="C199" s="68"/>
      <c r="D199" s="68"/>
      <c r="E199" s="68"/>
      <c r="F199" s="71"/>
      <c r="G199" s="71"/>
      <c r="H199" s="74" t="str">
        <f>IF(F199="","",MAX(0,F199-G199))</f>
        <v/>
      </c>
      <c r="I199" s="73" t="str">
        <f ca="1">IF(F199="","",IF(H199=0,"Lunas",IF(TODAY()&gt;I199,"Jatuh Tempo","Belum Lunas")))</f>
        <v/>
      </c>
      <c r="J199" s="62" t="str">
        <f ca="1">IF(F199="","",IF(H199=0,"Lunas",IF(TODAY()&gt;I199,"Jatuh Tempo","Belum Lunas")))</f>
        <v/>
      </c>
      <c r="K199" s="62">
        <f ca="1">IF(OR(H199=0,I199=""),0,MAX(0,TODAY()-I199))</f>
        <v>0</v>
      </c>
    </row>
    <row r="200" spans="1:11">
      <c r="A200" s="68"/>
      <c r="B200" s="73"/>
      <c r="C200" s="68"/>
      <c r="D200" s="68"/>
      <c r="E200" s="68"/>
      <c r="F200" s="71"/>
      <c r="G200" s="71"/>
      <c r="H200" s="74" t="str">
        <f>IF(F200="","",MAX(0,F200-G200))</f>
        <v/>
      </c>
      <c r="I200" s="73" t="str">
        <f ca="1">IF(F200="","",IF(H200=0,"Lunas",IF(TODAY()&gt;I200,"Jatuh Tempo","Belum Lunas")))</f>
        <v/>
      </c>
      <c r="J200" s="62" t="str">
        <f ca="1">IF(F200="","",IF(H200=0,"Lunas",IF(TODAY()&gt;I200,"Jatuh Tempo","Belum Lunas")))</f>
        <v/>
      </c>
      <c r="K200" s="62">
        <f ca="1">IF(OR(H200=0,I200=""),0,MAX(0,TODAY()-I200))</f>
        <v>0</v>
      </c>
    </row>
    <row r="201" spans="1:11">
      <c r="A201" s="68"/>
      <c r="B201" s="73"/>
      <c r="C201" s="68"/>
      <c r="D201" s="68"/>
      <c r="E201" s="68"/>
      <c r="F201" s="71"/>
      <c r="G201" s="71"/>
      <c r="H201" s="74" t="str">
        <f>IF(F201="","",MAX(0,F201-G201))</f>
        <v/>
      </c>
      <c r="I201" s="73" t="str">
        <f ca="1">IF(F201="","",IF(H201=0,"Lunas",IF(TODAY()&gt;I201,"Jatuh Tempo","Belum Lunas")))</f>
        <v/>
      </c>
      <c r="J201" s="62" t="str">
        <f ca="1">IF(F201="","",IF(H201=0,"Lunas",IF(TODAY()&gt;I201,"Jatuh Tempo","Belum Lunas")))</f>
        <v/>
      </c>
      <c r="K201" s="62">
        <f ca="1">IF(OR(H201=0,I201=""),0,MAX(0,TODAY()-I201))</f>
        <v>0</v>
      </c>
    </row>
    <row r="202" spans="1:11">
      <c r="A202" s="68"/>
      <c r="B202" s="73"/>
      <c r="C202" s="68"/>
      <c r="D202" s="68"/>
      <c r="E202" s="68"/>
      <c r="F202" s="71"/>
      <c r="G202" s="71"/>
      <c r="H202" s="74" t="str">
        <f>IF(F202="","",MAX(0,F202-G202))</f>
        <v/>
      </c>
      <c r="I202" s="73" t="str">
        <f ca="1">IF(F202="","",IF(H202=0,"Lunas",IF(TODAY()&gt;I202,"Jatuh Tempo","Belum Lunas")))</f>
        <v/>
      </c>
      <c r="J202" s="62" t="str">
        <f ca="1">IF(F202="","",IF(H202=0,"Lunas",IF(TODAY()&gt;I202,"Jatuh Tempo","Belum Lunas")))</f>
        <v/>
      </c>
      <c r="K202" s="62">
        <f ca="1">IF(OR(H202=0,I202=""),0,MAX(0,TODAY()-I202))</f>
        <v>0</v>
      </c>
    </row>
    <row r="203" spans="1:11">
      <c r="A203" s="68"/>
      <c r="B203" s="73"/>
      <c r="C203" s="68"/>
      <c r="D203" s="68"/>
      <c r="E203" s="68"/>
      <c r="F203" s="71"/>
      <c r="G203" s="71"/>
      <c r="H203" s="74" t="str">
        <f>IF(F203="","",MAX(0,F203-G203))</f>
        <v/>
      </c>
      <c r="I203" s="73" t="str">
        <f ca="1">IF(F203="","",IF(H203=0,"Lunas",IF(TODAY()&gt;I203,"Jatuh Tempo","Belum Lunas")))</f>
        <v/>
      </c>
      <c r="J203" s="62" t="str">
        <f ca="1">IF(F203="","",IF(H203=0,"Lunas",IF(TODAY()&gt;I203,"Jatuh Tempo","Belum Lunas")))</f>
        <v/>
      </c>
      <c r="K203" s="62">
        <f ca="1">IF(OR(H203=0,I203=""),0,MAX(0,TODAY()-I203))</f>
        <v>0</v>
      </c>
    </row>
  </sheetData>
  <mergeCells count="2">
    <mergeCell ref="A1:K1"/>
    <mergeCell ref="A2:K2"/>
  </mergeCells>
  <dataValidations count="1">
    <dataValidation type="list" sqref="E4:E203" xr:uid="{00000000-0002-0000-0500-000000000000}">
      <formula1>"DP,Termin 1,Termin 2,Termin 3,Pelunasan,Lainnya"</formula1>
    </dataValidation>
  </dataValidations>
  <pageMargins left="0.7" right="0.7" top="0.75" bottom="0.75" header="0.3" footer="0.3"/>
</worksheet>
</file>

<file path=xl/worksheets/sheet7.xml><?xml version="1.0" encoding="utf-8"?>
<worksheet xmlns="http://schemas.openxmlformats.org/spreadsheetml/2006/main" xmlns:mc="http://schemas.openxmlformats.org/markup-compatibility/2006" xmlns:xr="http://schemas.microsoft.com/office/spreadsheetml/2014/revision" mc:Ignorable="x14ac xr xr2 xr3" xr:uid="{00000000-0001-0000-0600-000000000000}">
  <dimension ref="A1:J203"/>
  <sheetViews>
    <sheetView zoomScaleNormal="100" zoomScaleSheetLayoutView="100" workbookViewId="0"/>
  </sheetViews>
  <sheetFormatPr defaultRowHeight="15"/>
  <cols>
    <col min="1" max="3" width="18" customWidth="1"/>
    <col min="4" max="4" width="28" customWidth="1"/>
    <col min="5" max="10" width="18" customWidth="1"/>
  </cols>
  <sheetData>
    <row r="1" spans="1:10" ht="30" customHeight="1">
      <c r="A1" s="60" t="s">
        <v>190</v>
      </c>
      <c r="B1" s="61"/>
      <c r="C1" s="61"/>
      <c r="D1" s="61"/>
      <c r="E1" s="61"/>
      <c r="F1" s="61"/>
      <c r="G1" s="61"/>
      <c r="H1" s="61"/>
      <c r="I1" s="61"/>
      <c r="J1" s="61"/>
    </row>
    <row r="2" spans="1:10">
      <c r="A2" s="72" t="inlineStr">
        <is>
          <t>Mulai isi data asli Vandara Advertising pada baris di bawah header.</t>
        </is>
      </c>
      <c r="B2" s="72"/>
      <c r="C2" s="72"/>
      <c r="D2" s="72"/>
      <c r="E2" s="72"/>
      <c r="F2" s="72"/>
      <c r="G2" s="72"/>
      <c r="H2" s="72"/>
      <c r="I2" s="72"/>
      <c r="J2" s="72"/>
    </row>
    <row r="3" spans="1:10">
      <c r="A3" s="63" t="s">
        <v>121</v>
      </c>
      <c r="B3" s="63" t="s">
        <v>13</v>
      </c>
      <c r="C3" s="63" t="s">
        <v>77</v>
      </c>
      <c r="D3" s="63" t="s">
        <v>124</v>
      </c>
      <c r="E3" s="63" t="s">
        <v>191</v>
      </c>
      <c r="F3" s="63" t="s">
        <v>184</v>
      </c>
      <c r="G3" s="63" t="s">
        <v>192</v>
      </c>
      <c r="H3" s="63" t="s">
        <v>128</v>
      </c>
      <c r="I3" s="63" t="s">
        <v>84</v>
      </c>
      <c r="J3" s="63" t="s">
        <v>193</v>
      </c>
    </row>
    <row r="4" spans="1:10">
      <c r="A4" s="73"/>
      <c r="B4" s="68"/>
      <c r="C4" s="68"/>
      <c r="D4" s="68"/>
      <c r="E4" s="71"/>
      <c r="F4" s="71"/>
      <c r="G4" s="74">
        <f>IF(E4="","",MAX(0,E4-F4))</f>
        <v/>
      </c>
      <c r="H4" s="73"/>
      <c r="I4" s="62">
        <f ca="1">IF(E4="","",IF(G4=0,"Lunas",IF(TODAY()&gt;H4,"Jatuh Tempo","Belum Lunas")))</f>
        <v/>
      </c>
      <c r="J4" s="68"/>
    </row>
    <row r="5" spans="1:10">
      <c r="A5" s="73"/>
      <c r="B5" s="68"/>
      <c r="C5" s="68"/>
      <c r="D5" s="68"/>
      <c r="E5" s="71"/>
      <c r="F5" s="71"/>
      <c r="G5" s="74">
        <f>IF(E5="","",MAX(0,E5-F5))</f>
        <v/>
      </c>
      <c r="H5" s="73"/>
      <c r="I5" s="62">
        <f ca="1">IF(E5="","",IF(G5=0,"Lunas",IF(TODAY()&gt;H5,"Jatuh Tempo","Belum Lunas")))</f>
        <v/>
      </c>
      <c r="J5" s="68"/>
    </row>
    <row r="6" spans="1:10">
      <c r="A6" s="73"/>
      <c r="B6" s="68"/>
      <c r="C6" s="68"/>
      <c r="D6" s="68"/>
      <c r="E6" s="71"/>
      <c r="F6" s="71"/>
      <c r="G6" s="74" t="str">
        <f>IF(E6="","",MAX(0,E6-F6))</f>
        <v/>
      </c>
      <c r="H6" s="73"/>
      <c r="I6" s="62" t="str">
        <f ca="1">IF(E6="","",IF(G6=0,"Lunas",IF(TODAY()&gt;H6,"Jatuh Tempo","Belum Lunas")))</f>
        <v/>
      </c>
      <c r="J6" s="68"/>
    </row>
    <row r="7" spans="1:10">
      <c r="A7" s="73"/>
      <c r="B7" s="68"/>
      <c r="C7" s="68"/>
      <c r="D7" s="68"/>
      <c r="E7" s="71"/>
      <c r="F7" s="71"/>
      <c r="G7" s="74" t="str">
        <f>IF(E7="","",MAX(0,E7-F7))</f>
        <v/>
      </c>
      <c r="H7" s="73"/>
      <c r="I7" s="62" t="str">
        <f ca="1">IF(E7="","",IF(G7=0,"Lunas",IF(TODAY()&gt;H7,"Jatuh Tempo","Belum Lunas")))</f>
        <v/>
      </c>
      <c r="J7" s="68"/>
    </row>
    <row r="8" spans="1:10">
      <c r="A8" s="73"/>
      <c r="B8" s="68"/>
      <c r="C8" s="68"/>
      <c r="D8" s="68"/>
      <c r="E8" s="71"/>
      <c r="F8" s="71"/>
      <c r="G8" s="74" t="str">
        <f>IF(E8="","",MAX(0,E8-F8))</f>
        <v/>
      </c>
      <c r="H8" s="73"/>
      <c r="I8" s="62" t="str">
        <f ca="1">IF(E8="","",IF(G8=0,"Lunas",IF(TODAY()&gt;H8,"Jatuh Tempo","Belum Lunas")))</f>
        <v/>
      </c>
      <c r="J8" s="68"/>
    </row>
    <row r="9" spans="1:10">
      <c r="A9" s="73"/>
      <c r="B9" s="68"/>
      <c r="C9" s="68"/>
      <c r="D9" s="68"/>
      <c r="E9" s="71"/>
      <c r="F9" s="71"/>
      <c r="G9" s="74" t="str">
        <f>IF(E9="","",MAX(0,E9-F9))</f>
        <v/>
      </c>
      <c r="H9" s="73"/>
      <c r="I9" s="62" t="str">
        <f ca="1">IF(E9="","",IF(G9=0,"Lunas",IF(TODAY()&gt;H9,"Jatuh Tempo","Belum Lunas")))</f>
        <v/>
      </c>
      <c r="J9" s="68"/>
    </row>
    <row r="10" spans="1:10">
      <c r="A10" s="73"/>
      <c r="B10" s="68"/>
      <c r="C10" s="68"/>
      <c r="D10" s="68"/>
      <c r="E10" s="71"/>
      <c r="F10" s="71"/>
      <c r="G10" s="74" t="str">
        <f>IF(E10="","",MAX(0,E10-F10))</f>
        <v/>
      </c>
      <c r="H10" s="73"/>
      <c r="I10" s="62" t="str">
        <f ca="1">IF(E10="","",IF(G10=0,"Lunas",IF(TODAY()&gt;H10,"Jatuh Tempo","Belum Lunas")))</f>
        <v/>
      </c>
      <c r="J10" s="68"/>
    </row>
    <row r="11" spans="1:10">
      <c r="A11" s="73"/>
      <c r="B11" s="68"/>
      <c r="C11" s="68"/>
      <c r="D11" s="68"/>
      <c r="E11" s="71"/>
      <c r="F11" s="71"/>
      <c r="G11" s="74" t="str">
        <f>IF(E11="","",MAX(0,E11-F11))</f>
        <v/>
      </c>
      <c r="H11" s="73"/>
      <c r="I11" s="62" t="str">
        <f ca="1">IF(E11="","",IF(G11=0,"Lunas",IF(TODAY()&gt;H11,"Jatuh Tempo","Belum Lunas")))</f>
        <v/>
      </c>
      <c r="J11" s="68"/>
    </row>
    <row r="12" spans="1:10">
      <c r="A12" s="73"/>
      <c r="B12" s="68"/>
      <c r="C12" s="68"/>
      <c r="D12" s="68"/>
      <c r="E12" s="71"/>
      <c r="F12" s="71"/>
      <c r="G12" s="74" t="str">
        <f>IF(E12="","",MAX(0,E12-F12))</f>
        <v/>
      </c>
      <c r="H12" s="73"/>
      <c r="I12" s="62" t="str">
        <f ca="1">IF(E12="","",IF(G12=0,"Lunas",IF(TODAY()&gt;H12,"Jatuh Tempo","Belum Lunas")))</f>
        <v/>
      </c>
      <c r="J12" s="68"/>
    </row>
    <row r="13" spans="1:10">
      <c r="A13" s="73"/>
      <c r="B13" s="68"/>
      <c r="C13" s="68"/>
      <c r="D13" s="68"/>
      <c r="E13" s="71"/>
      <c r="F13" s="71"/>
      <c r="G13" s="74" t="str">
        <f>IF(E13="","",MAX(0,E13-F13))</f>
        <v/>
      </c>
      <c r="H13" s="73"/>
      <c r="I13" s="62" t="str">
        <f ca="1">IF(E13="","",IF(G13=0,"Lunas",IF(TODAY()&gt;H13,"Jatuh Tempo","Belum Lunas")))</f>
        <v/>
      </c>
      <c r="J13" s="68"/>
    </row>
    <row r="14" spans="1:10">
      <c r="A14" s="73"/>
      <c r="B14" s="68"/>
      <c r="C14" s="68"/>
      <c r="D14" s="68"/>
      <c r="E14" s="71"/>
      <c r="F14" s="71"/>
      <c r="G14" s="74" t="str">
        <f>IF(E14="","",MAX(0,E14-F14))</f>
        <v/>
      </c>
      <c r="H14" s="73"/>
      <c r="I14" s="62" t="str">
        <f ca="1">IF(E14="","",IF(G14=0,"Lunas",IF(TODAY()&gt;H14,"Jatuh Tempo","Belum Lunas")))</f>
        <v/>
      </c>
      <c r="J14" s="68"/>
    </row>
    <row r="15" spans="1:10">
      <c r="A15" s="73"/>
      <c r="B15" s="68"/>
      <c r="C15" s="68"/>
      <c r="D15" s="68"/>
      <c r="E15" s="71"/>
      <c r="F15" s="71"/>
      <c r="G15" s="74" t="str">
        <f>IF(E15="","",MAX(0,E15-F15))</f>
        <v/>
      </c>
      <c r="H15" s="73"/>
      <c r="I15" s="62" t="str">
        <f ca="1">IF(E15="","",IF(G15=0,"Lunas",IF(TODAY()&gt;H15,"Jatuh Tempo","Belum Lunas")))</f>
        <v/>
      </c>
      <c r="J15" s="68"/>
    </row>
    <row r="16" spans="1:10">
      <c r="A16" s="73"/>
      <c r="B16" s="68"/>
      <c r="C16" s="68"/>
      <c r="D16" s="68"/>
      <c r="E16" s="71"/>
      <c r="F16" s="71"/>
      <c r="G16" s="74" t="str">
        <f>IF(E16="","",MAX(0,E16-F16))</f>
        <v/>
      </c>
      <c r="H16" s="73"/>
      <c r="I16" s="62" t="str">
        <f ca="1">IF(E16="","",IF(G16=0,"Lunas",IF(TODAY()&gt;H16,"Jatuh Tempo","Belum Lunas")))</f>
        <v/>
      </c>
      <c r="J16" s="68"/>
    </row>
    <row r="17" spans="1:10">
      <c r="A17" s="73"/>
      <c r="B17" s="68"/>
      <c r="C17" s="68"/>
      <c r="D17" s="68"/>
      <c r="E17" s="71"/>
      <c r="F17" s="71"/>
      <c r="G17" s="74" t="str">
        <f>IF(E17="","",MAX(0,E17-F17))</f>
        <v/>
      </c>
      <c r="H17" s="73"/>
      <c r="I17" s="62" t="str">
        <f ca="1">IF(E17="","",IF(G17=0,"Lunas",IF(TODAY()&gt;H17,"Jatuh Tempo","Belum Lunas")))</f>
        <v/>
      </c>
      <c r="J17" s="68"/>
    </row>
    <row r="18" spans="1:10">
      <c r="A18" s="73"/>
      <c r="B18" s="68"/>
      <c r="C18" s="68"/>
      <c r="D18" s="68"/>
      <c r="E18" s="71"/>
      <c r="F18" s="71"/>
      <c r="G18" s="74" t="str">
        <f>IF(E18="","",MAX(0,E18-F18))</f>
        <v/>
      </c>
      <c r="H18" s="73"/>
      <c r="I18" s="62" t="str">
        <f ca="1">IF(E18="","",IF(G18=0,"Lunas",IF(TODAY()&gt;H18,"Jatuh Tempo","Belum Lunas")))</f>
        <v/>
      </c>
      <c r="J18" s="68"/>
    </row>
    <row r="19" spans="1:10">
      <c r="A19" s="73"/>
      <c r="B19" s="68"/>
      <c r="C19" s="68"/>
      <c r="D19" s="68"/>
      <c r="E19" s="71"/>
      <c r="F19" s="71"/>
      <c r="G19" s="74" t="str">
        <f>IF(E19="","",MAX(0,E19-F19))</f>
        <v/>
      </c>
      <c r="H19" s="73"/>
      <c r="I19" s="62" t="str">
        <f ca="1">IF(E19="","",IF(G19=0,"Lunas",IF(TODAY()&gt;H19,"Jatuh Tempo","Belum Lunas")))</f>
        <v/>
      </c>
      <c r="J19" s="68"/>
    </row>
    <row r="20" spans="1:10">
      <c r="A20" s="73"/>
      <c r="B20" s="68"/>
      <c r="C20" s="68"/>
      <c r="D20" s="68"/>
      <c r="E20" s="71"/>
      <c r="F20" s="71"/>
      <c r="G20" s="74" t="str">
        <f>IF(E20="","",MAX(0,E20-F20))</f>
        <v/>
      </c>
      <c r="H20" s="73"/>
      <c r="I20" s="62" t="str">
        <f ca="1">IF(E20="","",IF(G20=0,"Lunas",IF(TODAY()&gt;H20,"Jatuh Tempo","Belum Lunas")))</f>
        <v/>
      </c>
      <c r="J20" s="68"/>
    </row>
    <row r="21" spans="1:10">
      <c r="A21" s="73"/>
      <c r="B21" s="68"/>
      <c r="C21" s="68"/>
      <c r="D21" s="68"/>
      <c r="E21" s="71"/>
      <c r="F21" s="71"/>
      <c r="G21" s="74" t="str">
        <f>IF(E21="","",MAX(0,E21-F21))</f>
        <v/>
      </c>
      <c r="H21" s="73"/>
      <c r="I21" s="62" t="str">
        <f ca="1">IF(E21="","",IF(G21=0,"Lunas",IF(TODAY()&gt;H21,"Jatuh Tempo","Belum Lunas")))</f>
        <v/>
      </c>
      <c r="J21" s="68"/>
    </row>
    <row r="22" spans="1:10">
      <c r="A22" s="73"/>
      <c r="B22" s="68"/>
      <c r="C22" s="68"/>
      <c r="D22" s="68"/>
      <c r="E22" s="71"/>
      <c r="F22" s="71"/>
      <c r="G22" s="74" t="str">
        <f>IF(E22="","",MAX(0,E22-F22))</f>
        <v/>
      </c>
      <c r="H22" s="73"/>
      <c r="I22" s="62" t="str">
        <f ca="1">IF(E22="","",IF(G22=0,"Lunas",IF(TODAY()&gt;H22,"Jatuh Tempo","Belum Lunas")))</f>
        <v/>
      </c>
      <c r="J22" s="68"/>
    </row>
    <row r="23" spans="1:10">
      <c r="A23" s="73"/>
      <c r="B23" s="68"/>
      <c r="C23" s="68"/>
      <c r="D23" s="68"/>
      <c r="E23" s="71"/>
      <c r="F23" s="71"/>
      <c r="G23" s="74" t="str">
        <f>IF(E23="","",MAX(0,E23-F23))</f>
        <v/>
      </c>
      <c r="H23" s="73"/>
      <c r="I23" s="62" t="str">
        <f ca="1">IF(E23="","",IF(G23=0,"Lunas",IF(TODAY()&gt;H23,"Jatuh Tempo","Belum Lunas")))</f>
        <v/>
      </c>
      <c r="J23" s="68"/>
    </row>
    <row r="24" spans="1:10">
      <c r="A24" s="73"/>
      <c r="B24" s="68"/>
      <c r="C24" s="68"/>
      <c r="D24" s="68"/>
      <c r="E24" s="71"/>
      <c r="F24" s="71"/>
      <c r="G24" s="74" t="str">
        <f>IF(E24="","",MAX(0,E24-F24))</f>
        <v/>
      </c>
      <c r="H24" s="73"/>
      <c r="I24" s="62" t="str">
        <f ca="1">IF(E24="","",IF(G24=0,"Lunas",IF(TODAY()&gt;H24,"Jatuh Tempo","Belum Lunas")))</f>
        <v/>
      </c>
      <c r="J24" s="68"/>
    </row>
    <row r="25" spans="1:10">
      <c r="A25" s="73"/>
      <c r="B25" s="68"/>
      <c r="C25" s="68"/>
      <c r="D25" s="68"/>
      <c r="E25" s="71"/>
      <c r="F25" s="71"/>
      <c r="G25" s="74" t="str">
        <f>IF(E25="","",MAX(0,E25-F25))</f>
        <v/>
      </c>
      <c r="H25" s="73"/>
      <c r="I25" s="62" t="str">
        <f ca="1">IF(E25="","",IF(G25=0,"Lunas",IF(TODAY()&gt;H25,"Jatuh Tempo","Belum Lunas")))</f>
        <v/>
      </c>
      <c r="J25" s="68"/>
    </row>
    <row r="26" spans="1:10">
      <c r="A26" s="73"/>
      <c r="B26" s="68"/>
      <c r="C26" s="68"/>
      <c r="D26" s="68"/>
      <c r="E26" s="71"/>
      <c r="F26" s="71"/>
      <c r="G26" s="74" t="str">
        <f>IF(E26="","",MAX(0,E26-F26))</f>
        <v/>
      </c>
      <c r="H26" s="73"/>
      <c r="I26" s="62" t="str">
        <f ca="1">IF(E26="","",IF(G26=0,"Lunas",IF(TODAY()&gt;H26,"Jatuh Tempo","Belum Lunas")))</f>
        <v/>
      </c>
      <c r="J26" s="68"/>
    </row>
    <row r="27" spans="1:10">
      <c r="A27" s="73"/>
      <c r="B27" s="68"/>
      <c r="C27" s="68"/>
      <c r="D27" s="68"/>
      <c r="E27" s="71"/>
      <c r="F27" s="71"/>
      <c r="G27" s="74" t="str">
        <f>IF(E27="","",MAX(0,E27-F27))</f>
        <v/>
      </c>
      <c r="H27" s="73"/>
      <c r="I27" s="62" t="str">
        <f ca="1">IF(E27="","",IF(G27=0,"Lunas",IF(TODAY()&gt;H27,"Jatuh Tempo","Belum Lunas")))</f>
        <v/>
      </c>
      <c r="J27" s="68"/>
    </row>
    <row r="28" spans="1:10">
      <c r="A28" s="73"/>
      <c r="B28" s="68"/>
      <c r="C28" s="68"/>
      <c r="D28" s="68"/>
      <c r="E28" s="71"/>
      <c r="F28" s="71"/>
      <c r="G28" s="74" t="str">
        <f>IF(E28="","",MAX(0,E28-F28))</f>
        <v/>
      </c>
      <c r="H28" s="73"/>
      <c r="I28" s="62" t="str">
        <f ca="1">IF(E28="","",IF(G28=0,"Lunas",IF(TODAY()&gt;H28,"Jatuh Tempo","Belum Lunas")))</f>
        <v/>
      </c>
      <c r="J28" s="68"/>
    </row>
    <row r="29" spans="1:10">
      <c r="A29" s="73"/>
      <c r="B29" s="68"/>
      <c r="C29" s="68"/>
      <c r="D29" s="68"/>
      <c r="E29" s="71"/>
      <c r="F29" s="71"/>
      <c r="G29" s="74" t="str">
        <f>IF(E29="","",MAX(0,E29-F29))</f>
        <v/>
      </c>
      <c r="H29" s="73"/>
      <c r="I29" s="62" t="str">
        <f ca="1">IF(E29="","",IF(G29=0,"Lunas",IF(TODAY()&gt;H29,"Jatuh Tempo","Belum Lunas")))</f>
        <v/>
      </c>
      <c r="J29" s="68"/>
    </row>
    <row r="30" spans="1:10">
      <c r="A30" s="73"/>
      <c r="B30" s="68"/>
      <c r="C30" s="68"/>
      <c r="D30" s="68"/>
      <c r="E30" s="71"/>
      <c r="F30" s="71"/>
      <c r="G30" s="74" t="str">
        <f>IF(E30="","",MAX(0,E30-F30))</f>
        <v/>
      </c>
      <c r="H30" s="73"/>
      <c r="I30" s="62" t="str">
        <f ca="1">IF(E30="","",IF(G30=0,"Lunas",IF(TODAY()&gt;H30,"Jatuh Tempo","Belum Lunas")))</f>
        <v/>
      </c>
      <c r="J30" s="68"/>
    </row>
    <row r="31" spans="1:10">
      <c r="A31" s="73"/>
      <c r="B31" s="68"/>
      <c r="C31" s="68"/>
      <c r="D31" s="68"/>
      <c r="E31" s="71"/>
      <c r="F31" s="71"/>
      <c r="G31" s="74" t="str">
        <f>IF(E31="","",MAX(0,E31-F31))</f>
        <v/>
      </c>
      <c r="H31" s="73"/>
      <c r="I31" s="62" t="str">
        <f ca="1">IF(E31="","",IF(G31=0,"Lunas",IF(TODAY()&gt;H31,"Jatuh Tempo","Belum Lunas")))</f>
        <v/>
      </c>
      <c r="J31" s="68"/>
    </row>
    <row r="32" spans="1:10">
      <c r="A32" s="73"/>
      <c r="B32" s="68"/>
      <c r="C32" s="68"/>
      <c r="D32" s="68"/>
      <c r="E32" s="71"/>
      <c r="F32" s="71"/>
      <c r="G32" s="74" t="str">
        <f>IF(E32="","",MAX(0,E32-F32))</f>
        <v/>
      </c>
      <c r="H32" s="73"/>
      <c r="I32" s="62" t="str">
        <f ca="1">IF(E32="","",IF(G32=0,"Lunas",IF(TODAY()&gt;H32,"Jatuh Tempo","Belum Lunas")))</f>
        <v/>
      </c>
      <c r="J32" s="68"/>
    </row>
    <row r="33" spans="1:10">
      <c r="A33" s="73"/>
      <c r="B33" s="68"/>
      <c r="C33" s="68"/>
      <c r="D33" s="68"/>
      <c r="E33" s="71"/>
      <c r="F33" s="71"/>
      <c r="G33" s="74" t="str">
        <f>IF(E33="","",MAX(0,E33-F33))</f>
        <v/>
      </c>
      <c r="H33" s="73"/>
      <c r="I33" s="62" t="str">
        <f ca="1">IF(E33="","",IF(G33=0,"Lunas",IF(TODAY()&gt;H33,"Jatuh Tempo","Belum Lunas")))</f>
        <v/>
      </c>
      <c r="J33" s="68"/>
    </row>
    <row r="34" spans="1:10">
      <c r="A34" s="73"/>
      <c r="B34" s="68"/>
      <c r="C34" s="68"/>
      <c r="D34" s="68"/>
      <c r="E34" s="71"/>
      <c r="F34" s="71"/>
      <c r="G34" s="74" t="str">
        <f>IF(E34="","",MAX(0,E34-F34))</f>
        <v/>
      </c>
      <c r="H34" s="73"/>
      <c r="I34" s="62" t="str">
        <f ca="1">IF(E34="","",IF(G34=0,"Lunas",IF(TODAY()&gt;H34,"Jatuh Tempo","Belum Lunas")))</f>
        <v/>
      </c>
      <c r="J34" s="68"/>
    </row>
    <row r="35" spans="1:10">
      <c r="A35" s="73"/>
      <c r="B35" s="68"/>
      <c r="C35" s="68"/>
      <c r="D35" s="68"/>
      <c r="E35" s="71"/>
      <c r="F35" s="71"/>
      <c r="G35" s="74" t="str">
        <f>IF(E35="","",MAX(0,E35-F35))</f>
        <v/>
      </c>
      <c r="H35" s="73"/>
      <c r="I35" s="62" t="str">
        <f ca="1">IF(E35="","",IF(G35=0,"Lunas",IF(TODAY()&gt;H35,"Jatuh Tempo","Belum Lunas")))</f>
        <v/>
      </c>
      <c r="J35" s="68"/>
    </row>
    <row r="36" spans="1:10">
      <c r="A36" s="73"/>
      <c r="B36" s="68"/>
      <c r="C36" s="68"/>
      <c r="D36" s="68"/>
      <c r="E36" s="71"/>
      <c r="F36" s="71"/>
      <c r="G36" s="74" t="str">
        <f>IF(E36="","",MAX(0,E36-F36))</f>
        <v/>
      </c>
      <c r="H36" s="73"/>
      <c r="I36" s="62" t="str">
        <f ca="1">IF(E36="","",IF(G36=0,"Lunas",IF(TODAY()&gt;H36,"Jatuh Tempo","Belum Lunas")))</f>
        <v/>
      </c>
      <c r="J36" s="68"/>
    </row>
    <row r="37" spans="1:10">
      <c r="A37" s="73"/>
      <c r="B37" s="68"/>
      <c r="C37" s="68"/>
      <c r="D37" s="68"/>
      <c r="E37" s="71"/>
      <c r="F37" s="71"/>
      <c r="G37" s="74" t="str">
        <f>IF(E37="","",MAX(0,E37-F37))</f>
        <v/>
      </c>
      <c r="H37" s="73"/>
      <c r="I37" s="62" t="str">
        <f ca="1">IF(E37="","",IF(G37=0,"Lunas",IF(TODAY()&gt;H37,"Jatuh Tempo","Belum Lunas")))</f>
        <v/>
      </c>
      <c r="J37" s="68"/>
    </row>
    <row r="38" spans="1:10">
      <c r="A38" s="73"/>
      <c r="B38" s="68"/>
      <c r="C38" s="68"/>
      <c r="D38" s="68"/>
      <c r="E38" s="71"/>
      <c r="F38" s="71"/>
      <c r="G38" s="74" t="str">
        <f>IF(E38="","",MAX(0,E38-F38))</f>
        <v/>
      </c>
      <c r="H38" s="73"/>
      <c r="I38" s="62" t="str">
        <f ca="1">IF(E38="","",IF(G38=0,"Lunas",IF(TODAY()&gt;H38,"Jatuh Tempo","Belum Lunas")))</f>
        <v/>
      </c>
      <c r="J38" s="68"/>
    </row>
    <row r="39" spans="1:10">
      <c r="A39" s="73"/>
      <c r="B39" s="68"/>
      <c r="C39" s="68"/>
      <c r="D39" s="68"/>
      <c r="E39" s="71"/>
      <c r="F39" s="71"/>
      <c r="G39" s="74" t="str">
        <f>IF(E39="","",MAX(0,E39-F39))</f>
        <v/>
      </c>
      <c r="H39" s="73"/>
      <c r="I39" s="62" t="str">
        <f ca="1">IF(E39="","",IF(G39=0,"Lunas",IF(TODAY()&gt;H39,"Jatuh Tempo","Belum Lunas")))</f>
        <v/>
      </c>
      <c r="J39" s="68"/>
    </row>
    <row r="40" spans="1:10">
      <c r="A40" s="73"/>
      <c r="B40" s="68"/>
      <c r="C40" s="68"/>
      <c r="D40" s="68"/>
      <c r="E40" s="71"/>
      <c r="F40" s="71"/>
      <c r="G40" s="74" t="str">
        <f>IF(E40="","",MAX(0,E40-F40))</f>
        <v/>
      </c>
      <c r="H40" s="73"/>
      <c r="I40" s="62" t="str">
        <f ca="1">IF(E40="","",IF(G40=0,"Lunas",IF(TODAY()&gt;H40,"Jatuh Tempo","Belum Lunas")))</f>
        <v/>
      </c>
      <c r="J40" s="68"/>
    </row>
    <row r="41" spans="1:10">
      <c r="A41" s="73"/>
      <c r="B41" s="68"/>
      <c r="C41" s="68"/>
      <c r="D41" s="68"/>
      <c r="E41" s="71"/>
      <c r="F41" s="71"/>
      <c r="G41" s="74" t="str">
        <f>IF(E41="","",MAX(0,E41-F41))</f>
        <v/>
      </c>
      <c r="H41" s="73"/>
      <c r="I41" s="62" t="str">
        <f ca="1">IF(E41="","",IF(G41=0,"Lunas",IF(TODAY()&gt;H41,"Jatuh Tempo","Belum Lunas")))</f>
        <v/>
      </c>
      <c r="J41" s="68"/>
    </row>
    <row r="42" spans="1:10">
      <c r="A42" s="73"/>
      <c r="B42" s="68"/>
      <c r="C42" s="68"/>
      <c r="D42" s="68"/>
      <c r="E42" s="71"/>
      <c r="F42" s="71"/>
      <c r="G42" s="74" t="str">
        <f>IF(E42="","",MAX(0,E42-F42))</f>
        <v/>
      </c>
      <c r="H42" s="73"/>
      <c r="I42" s="62" t="str">
        <f ca="1">IF(E42="","",IF(G42=0,"Lunas",IF(TODAY()&gt;H42,"Jatuh Tempo","Belum Lunas")))</f>
        <v/>
      </c>
      <c r="J42" s="68"/>
    </row>
    <row r="43" spans="1:10">
      <c r="A43" s="73"/>
      <c r="B43" s="68"/>
      <c r="C43" s="68"/>
      <c r="D43" s="68"/>
      <c r="E43" s="71"/>
      <c r="F43" s="71"/>
      <c r="G43" s="74" t="str">
        <f>IF(E43="","",MAX(0,E43-F43))</f>
        <v/>
      </c>
      <c r="H43" s="73"/>
      <c r="I43" s="62" t="str">
        <f ca="1">IF(E43="","",IF(G43=0,"Lunas",IF(TODAY()&gt;H43,"Jatuh Tempo","Belum Lunas")))</f>
        <v/>
      </c>
      <c r="J43" s="68"/>
    </row>
    <row r="44" spans="1:10">
      <c r="A44" s="73"/>
      <c r="B44" s="68"/>
      <c r="C44" s="68"/>
      <c r="D44" s="68"/>
      <c r="E44" s="71"/>
      <c r="F44" s="71"/>
      <c r="G44" s="74" t="str">
        <f>IF(E44="","",MAX(0,E44-F44))</f>
        <v/>
      </c>
      <c r="H44" s="73"/>
      <c r="I44" s="62" t="str">
        <f ca="1">IF(E44="","",IF(G44=0,"Lunas",IF(TODAY()&gt;H44,"Jatuh Tempo","Belum Lunas")))</f>
        <v/>
      </c>
      <c r="J44" s="68"/>
    </row>
    <row r="45" spans="1:10">
      <c r="A45" s="73"/>
      <c r="B45" s="68"/>
      <c r="C45" s="68"/>
      <c r="D45" s="68"/>
      <c r="E45" s="71"/>
      <c r="F45" s="71"/>
      <c r="G45" s="74" t="str">
        <f>IF(E45="","",MAX(0,E45-F45))</f>
        <v/>
      </c>
      <c r="H45" s="73"/>
      <c r="I45" s="62" t="str">
        <f ca="1">IF(E45="","",IF(G45=0,"Lunas",IF(TODAY()&gt;H45,"Jatuh Tempo","Belum Lunas")))</f>
        <v/>
      </c>
      <c r="J45" s="68"/>
    </row>
    <row r="46" spans="1:10">
      <c r="A46" s="73"/>
      <c r="B46" s="68"/>
      <c r="C46" s="68"/>
      <c r="D46" s="68"/>
      <c r="E46" s="71"/>
      <c r="F46" s="71"/>
      <c r="G46" s="74" t="str">
        <f>IF(E46="","",MAX(0,E46-F46))</f>
        <v/>
      </c>
      <c r="H46" s="73"/>
      <c r="I46" s="62" t="str">
        <f ca="1">IF(E46="","",IF(G46=0,"Lunas",IF(TODAY()&gt;H46,"Jatuh Tempo","Belum Lunas")))</f>
        <v/>
      </c>
      <c r="J46" s="68"/>
    </row>
    <row r="47" spans="1:10">
      <c r="A47" s="73"/>
      <c r="B47" s="68"/>
      <c r="C47" s="68"/>
      <c r="D47" s="68"/>
      <c r="E47" s="71"/>
      <c r="F47" s="71"/>
      <c r="G47" s="74" t="str">
        <f>IF(E47="","",MAX(0,E47-F47))</f>
        <v/>
      </c>
      <c r="H47" s="73"/>
      <c r="I47" s="62" t="str">
        <f ca="1">IF(E47="","",IF(G47=0,"Lunas",IF(TODAY()&gt;H47,"Jatuh Tempo","Belum Lunas")))</f>
        <v/>
      </c>
      <c r="J47" s="68"/>
    </row>
    <row r="48" spans="1:10">
      <c r="A48" s="73"/>
      <c r="B48" s="68"/>
      <c r="C48" s="68"/>
      <c r="D48" s="68"/>
      <c r="E48" s="71"/>
      <c r="F48" s="71"/>
      <c r="G48" s="74" t="str">
        <f>IF(E48="","",MAX(0,E48-F48))</f>
        <v/>
      </c>
      <c r="H48" s="73"/>
      <c r="I48" s="62" t="str">
        <f ca="1">IF(E48="","",IF(G48=0,"Lunas",IF(TODAY()&gt;H48,"Jatuh Tempo","Belum Lunas")))</f>
        <v/>
      </c>
      <c r="J48" s="68"/>
    </row>
    <row r="49" spans="1:10">
      <c r="A49" s="73"/>
      <c r="B49" s="68"/>
      <c r="C49" s="68"/>
      <c r="D49" s="68"/>
      <c r="E49" s="71"/>
      <c r="F49" s="71"/>
      <c r="G49" s="74" t="str">
        <f>IF(E49="","",MAX(0,E49-F49))</f>
        <v/>
      </c>
      <c r="H49" s="73"/>
      <c r="I49" s="62" t="str">
        <f ca="1">IF(E49="","",IF(G49=0,"Lunas",IF(TODAY()&gt;H49,"Jatuh Tempo","Belum Lunas")))</f>
        <v/>
      </c>
      <c r="J49" s="68"/>
    </row>
    <row r="50" spans="1:10">
      <c r="A50" s="73"/>
      <c r="B50" s="68"/>
      <c r="C50" s="68"/>
      <c r="D50" s="68"/>
      <c r="E50" s="71"/>
      <c r="F50" s="71"/>
      <c r="G50" s="74" t="str">
        <f>IF(E50="","",MAX(0,E50-F50))</f>
        <v/>
      </c>
      <c r="H50" s="73"/>
      <c r="I50" s="62" t="str">
        <f ca="1">IF(E50="","",IF(G50=0,"Lunas",IF(TODAY()&gt;H50,"Jatuh Tempo","Belum Lunas")))</f>
        <v/>
      </c>
      <c r="J50" s="68"/>
    </row>
    <row r="51" spans="1:10">
      <c r="A51" s="73"/>
      <c r="B51" s="68"/>
      <c r="C51" s="68"/>
      <c r="D51" s="68"/>
      <c r="E51" s="71"/>
      <c r="F51" s="71"/>
      <c r="G51" s="74" t="str">
        <f>IF(E51="","",MAX(0,E51-F51))</f>
        <v/>
      </c>
      <c r="H51" s="73"/>
      <c r="I51" s="62" t="str">
        <f ca="1">IF(E51="","",IF(G51=0,"Lunas",IF(TODAY()&gt;H51,"Jatuh Tempo","Belum Lunas")))</f>
        <v/>
      </c>
      <c r="J51" s="68"/>
    </row>
    <row r="52" spans="1:10">
      <c r="A52" s="73"/>
      <c r="B52" s="68"/>
      <c r="C52" s="68"/>
      <c r="D52" s="68"/>
      <c r="E52" s="71"/>
      <c r="F52" s="71"/>
      <c r="G52" s="74" t="str">
        <f>IF(E52="","",MAX(0,E52-F52))</f>
        <v/>
      </c>
      <c r="H52" s="73"/>
      <c r="I52" s="62" t="str">
        <f ca="1">IF(E52="","",IF(G52=0,"Lunas",IF(TODAY()&gt;H52,"Jatuh Tempo","Belum Lunas")))</f>
        <v/>
      </c>
      <c r="J52" s="68"/>
    </row>
    <row r="53" spans="1:10">
      <c r="A53" s="73"/>
      <c r="B53" s="68"/>
      <c r="C53" s="68"/>
      <c r="D53" s="68"/>
      <c r="E53" s="71"/>
      <c r="F53" s="71"/>
      <c r="G53" s="74" t="str">
        <f>IF(E53="","",MAX(0,E53-F53))</f>
        <v/>
      </c>
      <c r="H53" s="73"/>
      <c r="I53" s="62" t="str">
        <f ca="1">IF(E53="","",IF(G53=0,"Lunas",IF(TODAY()&gt;H53,"Jatuh Tempo","Belum Lunas")))</f>
        <v/>
      </c>
      <c r="J53" s="68"/>
    </row>
    <row r="54" spans="1:10">
      <c r="A54" s="73"/>
      <c r="B54" s="68"/>
      <c r="C54" s="68"/>
      <c r="D54" s="68"/>
      <c r="E54" s="71"/>
      <c r="F54" s="71"/>
      <c r="G54" s="74" t="str">
        <f>IF(E54="","",MAX(0,E54-F54))</f>
        <v/>
      </c>
      <c r="H54" s="73"/>
      <c r="I54" s="62" t="str">
        <f ca="1">IF(E54="","",IF(G54=0,"Lunas",IF(TODAY()&gt;H54,"Jatuh Tempo","Belum Lunas")))</f>
        <v/>
      </c>
      <c r="J54" s="68"/>
    </row>
    <row r="55" spans="1:10">
      <c r="A55" s="73"/>
      <c r="B55" s="68"/>
      <c r="C55" s="68"/>
      <c r="D55" s="68"/>
      <c r="E55" s="71"/>
      <c r="F55" s="71"/>
      <c r="G55" s="74" t="str">
        <f>IF(E55="","",MAX(0,E55-F55))</f>
        <v/>
      </c>
      <c r="H55" s="73"/>
      <c r="I55" s="62" t="str">
        <f ca="1">IF(E55="","",IF(G55=0,"Lunas",IF(TODAY()&gt;H55,"Jatuh Tempo","Belum Lunas")))</f>
        <v/>
      </c>
      <c r="J55" s="68"/>
    </row>
    <row r="56" spans="1:10">
      <c r="A56" s="73"/>
      <c r="B56" s="68"/>
      <c r="C56" s="68"/>
      <c r="D56" s="68"/>
      <c r="E56" s="71"/>
      <c r="F56" s="71"/>
      <c r="G56" s="74" t="str">
        <f>IF(E56="","",MAX(0,E56-F56))</f>
        <v/>
      </c>
      <c r="H56" s="73"/>
      <c r="I56" s="62" t="str">
        <f ca="1">IF(E56="","",IF(G56=0,"Lunas",IF(TODAY()&gt;H56,"Jatuh Tempo","Belum Lunas")))</f>
        <v/>
      </c>
      <c r="J56" s="68"/>
    </row>
    <row r="57" spans="1:10">
      <c r="A57" s="73"/>
      <c r="B57" s="68"/>
      <c r="C57" s="68"/>
      <c r="D57" s="68"/>
      <c r="E57" s="71"/>
      <c r="F57" s="71"/>
      <c r="G57" s="74" t="str">
        <f>IF(E57="","",MAX(0,E57-F57))</f>
        <v/>
      </c>
      <c r="H57" s="73"/>
      <c r="I57" s="62" t="str">
        <f ca="1">IF(E57="","",IF(G57=0,"Lunas",IF(TODAY()&gt;H57,"Jatuh Tempo","Belum Lunas")))</f>
        <v/>
      </c>
      <c r="J57" s="68"/>
    </row>
    <row r="58" spans="1:10">
      <c r="A58" s="73"/>
      <c r="B58" s="68"/>
      <c r="C58" s="68"/>
      <c r="D58" s="68"/>
      <c r="E58" s="71"/>
      <c r="F58" s="71"/>
      <c r="G58" s="74" t="str">
        <f>IF(E58="","",MAX(0,E58-F58))</f>
        <v/>
      </c>
      <c r="H58" s="73"/>
      <c r="I58" s="62" t="str">
        <f ca="1">IF(E58="","",IF(G58=0,"Lunas",IF(TODAY()&gt;H58,"Jatuh Tempo","Belum Lunas")))</f>
        <v/>
      </c>
      <c r="J58" s="68"/>
    </row>
    <row r="59" spans="1:10">
      <c r="A59" s="73"/>
      <c r="B59" s="68"/>
      <c r="C59" s="68"/>
      <c r="D59" s="68"/>
      <c r="E59" s="71"/>
      <c r="F59" s="71"/>
      <c r="G59" s="74" t="str">
        <f>IF(E59="","",MAX(0,E59-F59))</f>
        <v/>
      </c>
      <c r="H59" s="73"/>
      <c r="I59" s="62" t="str">
        <f ca="1">IF(E59="","",IF(G59=0,"Lunas",IF(TODAY()&gt;H59,"Jatuh Tempo","Belum Lunas")))</f>
        <v/>
      </c>
      <c r="J59" s="68"/>
    </row>
    <row r="60" spans="1:10">
      <c r="A60" s="73"/>
      <c r="B60" s="68"/>
      <c r="C60" s="68"/>
      <c r="D60" s="68"/>
      <c r="E60" s="71"/>
      <c r="F60" s="71"/>
      <c r="G60" s="74" t="str">
        <f>IF(E60="","",MAX(0,E60-F60))</f>
        <v/>
      </c>
      <c r="H60" s="73"/>
      <c r="I60" s="62" t="str">
        <f ca="1">IF(E60="","",IF(G60=0,"Lunas",IF(TODAY()&gt;H60,"Jatuh Tempo","Belum Lunas")))</f>
        <v/>
      </c>
      <c r="J60" s="68"/>
    </row>
    <row r="61" spans="1:10">
      <c r="A61" s="73"/>
      <c r="B61" s="68"/>
      <c r="C61" s="68"/>
      <c r="D61" s="68"/>
      <c r="E61" s="71"/>
      <c r="F61" s="71"/>
      <c r="G61" s="74" t="str">
        <f>IF(E61="","",MAX(0,E61-F61))</f>
        <v/>
      </c>
      <c r="H61" s="73"/>
      <c r="I61" s="62" t="str">
        <f ca="1">IF(E61="","",IF(G61=0,"Lunas",IF(TODAY()&gt;H61,"Jatuh Tempo","Belum Lunas")))</f>
        <v/>
      </c>
      <c r="J61" s="68"/>
    </row>
    <row r="62" spans="1:10">
      <c r="A62" s="73"/>
      <c r="B62" s="68"/>
      <c r="C62" s="68"/>
      <c r="D62" s="68"/>
      <c r="E62" s="71"/>
      <c r="F62" s="71"/>
      <c r="G62" s="74" t="str">
        <f>IF(E62="","",MAX(0,E62-F62))</f>
        <v/>
      </c>
      <c r="H62" s="73"/>
      <c r="I62" s="62" t="str">
        <f ca="1">IF(E62="","",IF(G62=0,"Lunas",IF(TODAY()&gt;H62,"Jatuh Tempo","Belum Lunas")))</f>
        <v/>
      </c>
      <c r="J62" s="68"/>
    </row>
    <row r="63" spans="1:10">
      <c r="A63" s="73"/>
      <c r="B63" s="68"/>
      <c r="C63" s="68"/>
      <c r="D63" s="68"/>
      <c r="E63" s="71"/>
      <c r="F63" s="71"/>
      <c r="G63" s="74" t="str">
        <f>IF(E63="","",MAX(0,E63-F63))</f>
        <v/>
      </c>
      <c r="H63" s="73"/>
      <c r="I63" s="62" t="str">
        <f ca="1">IF(E63="","",IF(G63=0,"Lunas",IF(TODAY()&gt;H63,"Jatuh Tempo","Belum Lunas")))</f>
        <v/>
      </c>
      <c r="J63" s="68"/>
    </row>
    <row r="64" spans="1:10">
      <c r="A64" s="73"/>
      <c r="B64" s="68"/>
      <c r="C64" s="68"/>
      <c r="D64" s="68"/>
      <c r="E64" s="71"/>
      <c r="F64" s="71"/>
      <c r="G64" s="74" t="str">
        <f>IF(E64="","",MAX(0,E64-F64))</f>
        <v/>
      </c>
      <c r="H64" s="73"/>
      <c r="I64" s="62" t="str">
        <f ca="1">IF(E64="","",IF(G64=0,"Lunas",IF(TODAY()&gt;H64,"Jatuh Tempo","Belum Lunas")))</f>
        <v/>
      </c>
      <c r="J64" s="68"/>
    </row>
    <row r="65" spans="1:10">
      <c r="A65" s="73"/>
      <c r="B65" s="68"/>
      <c r="C65" s="68"/>
      <c r="D65" s="68"/>
      <c r="E65" s="71"/>
      <c r="F65" s="71"/>
      <c r="G65" s="74" t="str">
        <f>IF(E65="","",MAX(0,E65-F65))</f>
        <v/>
      </c>
      <c r="H65" s="73"/>
      <c r="I65" s="62" t="str">
        <f ca="1">IF(E65="","",IF(G65=0,"Lunas",IF(TODAY()&gt;H65,"Jatuh Tempo","Belum Lunas")))</f>
        <v/>
      </c>
      <c r="J65" s="68"/>
    </row>
    <row r="66" spans="1:10">
      <c r="A66" s="73"/>
      <c r="B66" s="68"/>
      <c r="C66" s="68"/>
      <c r="D66" s="68"/>
      <c r="E66" s="71"/>
      <c r="F66" s="71"/>
      <c r="G66" s="74" t="str">
        <f>IF(E66="","",MAX(0,E66-F66))</f>
        <v/>
      </c>
      <c r="H66" s="73"/>
      <c r="I66" s="62" t="str">
        <f ca="1">IF(E66="","",IF(G66=0,"Lunas",IF(TODAY()&gt;H66,"Jatuh Tempo","Belum Lunas")))</f>
        <v/>
      </c>
      <c r="J66" s="68"/>
    </row>
    <row r="67" spans="1:10">
      <c r="A67" s="73"/>
      <c r="B67" s="68"/>
      <c r="C67" s="68"/>
      <c r="D67" s="68"/>
      <c r="E67" s="71"/>
      <c r="F67" s="71"/>
      <c r="G67" s="74" t="str">
        <f>IF(E67="","",MAX(0,E67-F67))</f>
        <v/>
      </c>
      <c r="H67" s="73"/>
      <c r="I67" s="62" t="str">
        <f ca="1">IF(E67="","",IF(G67=0,"Lunas",IF(TODAY()&gt;H67,"Jatuh Tempo","Belum Lunas")))</f>
        <v/>
      </c>
      <c r="J67" s="68"/>
    </row>
    <row r="68" spans="1:10">
      <c r="A68" s="73"/>
      <c r="B68" s="68"/>
      <c r="C68" s="68"/>
      <c r="D68" s="68"/>
      <c r="E68" s="71"/>
      <c r="F68" s="71"/>
      <c r="G68" s="74" t="str">
        <f>IF(E68="","",MAX(0,E68-F68))</f>
        <v/>
      </c>
      <c r="H68" s="73"/>
      <c r="I68" s="62" t="str">
        <f ca="1">IF(E68="","",IF(G68=0,"Lunas",IF(TODAY()&gt;H68,"Jatuh Tempo","Belum Lunas")))</f>
        <v/>
      </c>
      <c r="J68" s="68"/>
    </row>
    <row r="69" spans="1:10">
      <c r="A69" s="73"/>
      <c r="B69" s="68"/>
      <c r="C69" s="68"/>
      <c r="D69" s="68"/>
      <c r="E69" s="71"/>
      <c r="F69" s="71"/>
      <c r="G69" s="74" t="str">
        <f>IF(E69="","",MAX(0,E69-F69))</f>
        <v/>
      </c>
      <c r="H69" s="73"/>
      <c r="I69" s="62" t="str">
        <f ca="1">IF(E69="","",IF(G69=0,"Lunas",IF(TODAY()&gt;H69,"Jatuh Tempo","Belum Lunas")))</f>
        <v/>
      </c>
      <c r="J69" s="68"/>
    </row>
    <row r="70" spans="1:10">
      <c r="A70" s="73"/>
      <c r="B70" s="68"/>
      <c r="C70" s="68"/>
      <c r="D70" s="68"/>
      <c r="E70" s="71"/>
      <c r="F70" s="71"/>
      <c r="G70" s="74" t="str">
        <f>IF(E70="","",MAX(0,E70-F70))</f>
        <v/>
      </c>
      <c r="H70" s="73"/>
      <c r="I70" s="62" t="str">
        <f ca="1">IF(E70="","",IF(G70=0,"Lunas",IF(TODAY()&gt;H70,"Jatuh Tempo","Belum Lunas")))</f>
        <v/>
      </c>
      <c r="J70" s="68"/>
    </row>
    <row r="71" spans="1:10">
      <c r="A71" s="73"/>
      <c r="B71" s="68"/>
      <c r="C71" s="68"/>
      <c r="D71" s="68"/>
      <c r="E71" s="71"/>
      <c r="F71" s="71"/>
      <c r="G71" s="74" t="str">
        <f>IF(E71="","",MAX(0,E71-F71))</f>
        <v/>
      </c>
      <c r="H71" s="73"/>
      <c r="I71" s="62" t="str">
        <f ca="1">IF(E71="","",IF(G71=0,"Lunas",IF(TODAY()&gt;H71,"Jatuh Tempo","Belum Lunas")))</f>
        <v/>
      </c>
      <c r="J71" s="68"/>
    </row>
    <row r="72" spans="1:10">
      <c r="A72" s="73"/>
      <c r="B72" s="68"/>
      <c r="C72" s="68"/>
      <c r="D72" s="68"/>
      <c r="E72" s="71"/>
      <c r="F72" s="71"/>
      <c r="G72" s="74" t="str">
        <f>IF(E72="","",MAX(0,E72-F72))</f>
        <v/>
      </c>
      <c r="H72" s="73"/>
      <c r="I72" s="62" t="str">
        <f ca="1">IF(E72="","",IF(G72=0,"Lunas",IF(TODAY()&gt;H72,"Jatuh Tempo","Belum Lunas")))</f>
        <v/>
      </c>
      <c r="J72" s="68"/>
    </row>
    <row r="73" spans="1:10">
      <c r="A73" s="73"/>
      <c r="B73" s="68"/>
      <c r="C73" s="68"/>
      <c r="D73" s="68"/>
      <c r="E73" s="71"/>
      <c r="F73" s="71"/>
      <c r="G73" s="74" t="str">
        <f>IF(E73="","",MAX(0,E73-F73))</f>
        <v/>
      </c>
      <c r="H73" s="73"/>
      <c r="I73" s="62" t="str">
        <f ca="1">IF(E73="","",IF(G73=0,"Lunas",IF(TODAY()&gt;H73,"Jatuh Tempo","Belum Lunas")))</f>
        <v/>
      </c>
      <c r="J73" s="68"/>
    </row>
    <row r="74" spans="1:10">
      <c r="A74" s="73"/>
      <c r="B74" s="68"/>
      <c r="C74" s="68"/>
      <c r="D74" s="68"/>
      <c r="E74" s="71"/>
      <c r="F74" s="71"/>
      <c r="G74" s="74" t="str">
        <f>IF(E74="","",MAX(0,E74-F74))</f>
        <v/>
      </c>
      <c r="H74" s="73"/>
      <c r="I74" s="62" t="str">
        <f ca="1">IF(E74="","",IF(G74=0,"Lunas",IF(TODAY()&gt;H74,"Jatuh Tempo","Belum Lunas")))</f>
        <v/>
      </c>
      <c r="J74" s="68"/>
    </row>
    <row r="75" spans="1:10">
      <c r="A75" s="73"/>
      <c r="B75" s="68"/>
      <c r="C75" s="68"/>
      <c r="D75" s="68"/>
      <c r="E75" s="71"/>
      <c r="F75" s="71"/>
      <c r="G75" s="74" t="str">
        <f>IF(E75="","",MAX(0,E75-F75))</f>
        <v/>
      </c>
      <c r="H75" s="73"/>
      <c r="I75" s="62" t="str">
        <f ca="1">IF(E75="","",IF(G75=0,"Lunas",IF(TODAY()&gt;H75,"Jatuh Tempo","Belum Lunas")))</f>
        <v/>
      </c>
      <c r="J75" s="68"/>
    </row>
    <row r="76" spans="1:10">
      <c r="A76" s="73"/>
      <c r="B76" s="68"/>
      <c r="C76" s="68"/>
      <c r="D76" s="68"/>
      <c r="E76" s="71"/>
      <c r="F76" s="71"/>
      <c r="G76" s="74" t="str">
        <f>IF(E76="","",MAX(0,E76-F76))</f>
        <v/>
      </c>
      <c r="H76" s="73"/>
      <c r="I76" s="62" t="str">
        <f ca="1">IF(E76="","",IF(G76=0,"Lunas",IF(TODAY()&gt;H76,"Jatuh Tempo","Belum Lunas")))</f>
        <v/>
      </c>
      <c r="J76" s="68"/>
    </row>
    <row r="77" spans="1:10">
      <c r="A77" s="73"/>
      <c r="B77" s="68"/>
      <c r="C77" s="68"/>
      <c r="D77" s="68"/>
      <c r="E77" s="71"/>
      <c r="F77" s="71"/>
      <c r="G77" s="74" t="str">
        <f>IF(E77="","",MAX(0,E77-F77))</f>
        <v/>
      </c>
      <c r="H77" s="73"/>
      <c r="I77" s="62" t="str">
        <f ca="1">IF(E77="","",IF(G77=0,"Lunas",IF(TODAY()&gt;H77,"Jatuh Tempo","Belum Lunas")))</f>
        <v/>
      </c>
      <c r="J77" s="68"/>
    </row>
    <row r="78" spans="1:10">
      <c r="A78" s="73"/>
      <c r="B78" s="68"/>
      <c r="C78" s="68"/>
      <c r="D78" s="68"/>
      <c r="E78" s="71"/>
      <c r="F78" s="71"/>
      <c r="G78" s="74" t="str">
        <f>IF(E78="","",MAX(0,E78-F78))</f>
        <v/>
      </c>
      <c r="H78" s="73"/>
      <c r="I78" s="62" t="str">
        <f ca="1">IF(E78="","",IF(G78=0,"Lunas",IF(TODAY()&gt;H78,"Jatuh Tempo","Belum Lunas")))</f>
        <v/>
      </c>
      <c r="J78" s="68"/>
    </row>
    <row r="79" spans="1:10">
      <c r="A79" s="73"/>
      <c r="B79" s="68"/>
      <c r="C79" s="68"/>
      <c r="D79" s="68"/>
      <c r="E79" s="71"/>
      <c r="F79" s="71"/>
      <c r="G79" s="74" t="str">
        <f>IF(E79="","",MAX(0,E79-F79))</f>
        <v/>
      </c>
      <c r="H79" s="73"/>
      <c r="I79" s="62" t="str">
        <f ca="1">IF(E79="","",IF(G79=0,"Lunas",IF(TODAY()&gt;H79,"Jatuh Tempo","Belum Lunas")))</f>
        <v/>
      </c>
      <c r="J79" s="68"/>
    </row>
    <row r="80" spans="1:10">
      <c r="A80" s="73"/>
      <c r="B80" s="68"/>
      <c r="C80" s="68"/>
      <c r="D80" s="68"/>
      <c r="E80" s="71"/>
      <c r="F80" s="71"/>
      <c r="G80" s="74" t="str">
        <f>IF(E80="","",MAX(0,E80-F80))</f>
        <v/>
      </c>
      <c r="H80" s="73"/>
      <c r="I80" s="62" t="str">
        <f ca="1">IF(E80="","",IF(G80=0,"Lunas",IF(TODAY()&gt;H80,"Jatuh Tempo","Belum Lunas")))</f>
        <v/>
      </c>
      <c r="J80" s="68"/>
    </row>
    <row r="81" spans="1:10">
      <c r="A81" s="73"/>
      <c r="B81" s="68"/>
      <c r="C81" s="68"/>
      <c r="D81" s="68"/>
      <c r="E81" s="71"/>
      <c r="F81" s="71"/>
      <c r="G81" s="74" t="str">
        <f>IF(E81="","",MAX(0,E81-F81))</f>
        <v/>
      </c>
      <c r="H81" s="73"/>
      <c r="I81" s="62" t="str">
        <f ca="1">IF(E81="","",IF(G81=0,"Lunas",IF(TODAY()&gt;H81,"Jatuh Tempo","Belum Lunas")))</f>
        <v/>
      </c>
      <c r="J81" s="68"/>
    </row>
    <row r="82" spans="1:10">
      <c r="A82" s="73"/>
      <c r="B82" s="68"/>
      <c r="C82" s="68"/>
      <c r="D82" s="68"/>
      <c r="E82" s="71"/>
      <c r="F82" s="71"/>
      <c r="G82" s="74" t="str">
        <f>IF(E82="","",MAX(0,E82-F82))</f>
        <v/>
      </c>
      <c r="H82" s="73"/>
      <c r="I82" s="62" t="str">
        <f ca="1">IF(E82="","",IF(G82=0,"Lunas",IF(TODAY()&gt;H82,"Jatuh Tempo","Belum Lunas")))</f>
        <v/>
      </c>
      <c r="J82" s="68"/>
    </row>
    <row r="83" spans="1:10">
      <c r="A83" s="73"/>
      <c r="B83" s="68"/>
      <c r="C83" s="68"/>
      <c r="D83" s="68"/>
      <c r="E83" s="71"/>
      <c r="F83" s="71"/>
      <c r="G83" s="74" t="str">
        <f>IF(E83="","",MAX(0,E83-F83))</f>
        <v/>
      </c>
      <c r="H83" s="73"/>
      <c r="I83" s="62" t="str">
        <f ca="1">IF(E83="","",IF(G83=0,"Lunas",IF(TODAY()&gt;H83,"Jatuh Tempo","Belum Lunas")))</f>
        <v/>
      </c>
      <c r="J83" s="68"/>
    </row>
    <row r="84" spans="1:10">
      <c r="A84" s="73"/>
      <c r="B84" s="68"/>
      <c r="C84" s="68"/>
      <c r="D84" s="68"/>
      <c r="E84" s="71"/>
      <c r="F84" s="71"/>
      <c r="G84" s="74" t="str">
        <f>IF(E84="","",MAX(0,E84-F84))</f>
        <v/>
      </c>
      <c r="H84" s="73"/>
      <c r="I84" s="62" t="str">
        <f ca="1">IF(E84="","",IF(G84=0,"Lunas",IF(TODAY()&gt;H84,"Jatuh Tempo","Belum Lunas")))</f>
        <v/>
      </c>
      <c r="J84" s="68"/>
    </row>
    <row r="85" spans="1:10">
      <c r="A85" s="73"/>
      <c r="B85" s="68"/>
      <c r="C85" s="68"/>
      <c r="D85" s="68"/>
      <c r="E85" s="71"/>
      <c r="F85" s="71"/>
      <c r="G85" s="74" t="str">
        <f>IF(E85="","",MAX(0,E85-F85))</f>
        <v/>
      </c>
      <c r="H85" s="73"/>
      <c r="I85" s="62" t="str">
        <f ca="1">IF(E85="","",IF(G85=0,"Lunas",IF(TODAY()&gt;H85,"Jatuh Tempo","Belum Lunas")))</f>
        <v/>
      </c>
      <c r="J85" s="68"/>
    </row>
    <row r="86" spans="1:10">
      <c r="A86" s="73"/>
      <c r="B86" s="68"/>
      <c r="C86" s="68"/>
      <c r="D86" s="68"/>
      <c r="E86" s="71"/>
      <c r="F86" s="71"/>
      <c r="G86" s="74" t="str">
        <f>IF(E86="","",MAX(0,E86-F86))</f>
        <v/>
      </c>
      <c r="H86" s="73"/>
      <c r="I86" s="62" t="str">
        <f ca="1">IF(E86="","",IF(G86=0,"Lunas",IF(TODAY()&gt;H86,"Jatuh Tempo","Belum Lunas")))</f>
        <v/>
      </c>
      <c r="J86" s="68"/>
    </row>
    <row r="87" spans="1:10">
      <c r="A87" s="73"/>
      <c r="B87" s="68"/>
      <c r="C87" s="68"/>
      <c r="D87" s="68"/>
      <c r="E87" s="71"/>
      <c r="F87" s="71"/>
      <c r="G87" s="74" t="str">
        <f>IF(E87="","",MAX(0,E87-F87))</f>
        <v/>
      </c>
      <c r="H87" s="73"/>
      <c r="I87" s="62" t="str">
        <f ca="1">IF(E87="","",IF(G87=0,"Lunas",IF(TODAY()&gt;H87,"Jatuh Tempo","Belum Lunas")))</f>
        <v/>
      </c>
      <c r="J87" s="68"/>
    </row>
    <row r="88" spans="1:10">
      <c r="A88" s="73"/>
      <c r="B88" s="68"/>
      <c r="C88" s="68"/>
      <c r="D88" s="68"/>
      <c r="E88" s="71"/>
      <c r="F88" s="71"/>
      <c r="G88" s="74" t="str">
        <f>IF(E88="","",MAX(0,E88-F88))</f>
        <v/>
      </c>
      <c r="H88" s="73"/>
      <c r="I88" s="62" t="str">
        <f ca="1">IF(E88="","",IF(G88=0,"Lunas",IF(TODAY()&gt;H88,"Jatuh Tempo","Belum Lunas")))</f>
        <v/>
      </c>
      <c r="J88" s="68"/>
    </row>
    <row r="89" spans="1:10">
      <c r="A89" s="73"/>
      <c r="B89" s="68"/>
      <c r="C89" s="68"/>
      <c r="D89" s="68"/>
      <c r="E89" s="71"/>
      <c r="F89" s="71"/>
      <c r="G89" s="74" t="str">
        <f>IF(E89="","",MAX(0,E89-F89))</f>
        <v/>
      </c>
      <c r="H89" s="73"/>
      <c r="I89" s="62" t="str">
        <f ca="1">IF(E89="","",IF(G89=0,"Lunas",IF(TODAY()&gt;H89,"Jatuh Tempo","Belum Lunas")))</f>
        <v/>
      </c>
      <c r="J89" s="68"/>
    </row>
    <row r="90" spans="1:10">
      <c r="A90" s="73"/>
      <c r="B90" s="68"/>
      <c r="C90" s="68"/>
      <c r="D90" s="68"/>
      <c r="E90" s="71"/>
      <c r="F90" s="71"/>
      <c r="G90" s="74" t="str">
        <f>IF(E90="","",MAX(0,E90-F90))</f>
        <v/>
      </c>
      <c r="H90" s="73"/>
      <c r="I90" s="62" t="str">
        <f ca="1">IF(E90="","",IF(G90=0,"Lunas",IF(TODAY()&gt;H90,"Jatuh Tempo","Belum Lunas")))</f>
        <v/>
      </c>
      <c r="J90" s="68"/>
    </row>
    <row r="91" spans="1:10">
      <c r="A91" s="73"/>
      <c r="B91" s="68"/>
      <c r="C91" s="68"/>
      <c r="D91" s="68"/>
      <c r="E91" s="71"/>
      <c r="F91" s="71"/>
      <c r="G91" s="74" t="str">
        <f>IF(E91="","",MAX(0,E91-F91))</f>
        <v/>
      </c>
      <c r="H91" s="73"/>
      <c r="I91" s="62" t="str">
        <f ca="1">IF(E91="","",IF(G91=0,"Lunas",IF(TODAY()&gt;H91,"Jatuh Tempo","Belum Lunas")))</f>
        <v/>
      </c>
      <c r="J91" s="68"/>
    </row>
    <row r="92" spans="1:10">
      <c r="A92" s="73"/>
      <c r="B92" s="68"/>
      <c r="C92" s="68"/>
      <c r="D92" s="68"/>
      <c r="E92" s="71"/>
      <c r="F92" s="71"/>
      <c r="G92" s="74" t="str">
        <f>IF(E92="","",MAX(0,E92-F92))</f>
        <v/>
      </c>
      <c r="H92" s="73"/>
      <c r="I92" s="62" t="str">
        <f ca="1">IF(E92="","",IF(G92=0,"Lunas",IF(TODAY()&gt;H92,"Jatuh Tempo","Belum Lunas")))</f>
        <v/>
      </c>
      <c r="J92" s="68"/>
    </row>
    <row r="93" spans="1:10">
      <c r="A93" s="73"/>
      <c r="B93" s="68"/>
      <c r="C93" s="68"/>
      <c r="D93" s="68"/>
      <c r="E93" s="71"/>
      <c r="F93" s="71"/>
      <c r="G93" s="74" t="str">
        <f>IF(E93="","",MAX(0,E93-F93))</f>
        <v/>
      </c>
      <c r="H93" s="73"/>
      <c r="I93" s="62" t="str">
        <f ca="1">IF(E93="","",IF(G93=0,"Lunas",IF(TODAY()&gt;H93,"Jatuh Tempo","Belum Lunas")))</f>
        <v/>
      </c>
      <c r="J93" s="68"/>
    </row>
    <row r="94" spans="1:10">
      <c r="A94" s="73"/>
      <c r="B94" s="68"/>
      <c r="C94" s="68"/>
      <c r="D94" s="68"/>
      <c r="E94" s="71"/>
      <c r="F94" s="71"/>
      <c r="G94" s="74" t="str">
        <f>IF(E94="","",MAX(0,E94-F94))</f>
        <v/>
      </c>
      <c r="H94" s="73"/>
      <c r="I94" s="62" t="str">
        <f ca="1">IF(E94="","",IF(G94=0,"Lunas",IF(TODAY()&gt;H94,"Jatuh Tempo","Belum Lunas")))</f>
        <v/>
      </c>
      <c r="J94" s="68"/>
    </row>
    <row r="95" spans="1:10">
      <c r="A95" s="73"/>
      <c r="B95" s="68"/>
      <c r="C95" s="68"/>
      <c r="D95" s="68"/>
      <c r="E95" s="71"/>
      <c r="F95" s="71"/>
      <c r="G95" s="74" t="str">
        <f>IF(E95="","",MAX(0,E95-F95))</f>
        <v/>
      </c>
      <c r="H95" s="73"/>
      <c r="I95" s="62" t="str">
        <f ca="1">IF(E95="","",IF(G95=0,"Lunas",IF(TODAY()&gt;H95,"Jatuh Tempo","Belum Lunas")))</f>
        <v/>
      </c>
      <c r="J95" s="68"/>
    </row>
    <row r="96" spans="1:10">
      <c r="A96" s="73"/>
      <c r="B96" s="68"/>
      <c r="C96" s="68"/>
      <c r="D96" s="68"/>
      <c r="E96" s="71"/>
      <c r="F96" s="71"/>
      <c r="G96" s="74" t="str">
        <f>IF(E96="","",MAX(0,E96-F96))</f>
        <v/>
      </c>
      <c r="H96" s="73"/>
      <c r="I96" s="62" t="str">
        <f ca="1">IF(E96="","",IF(G96=0,"Lunas",IF(TODAY()&gt;H96,"Jatuh Tempo","Belum Lunas")))</f>
        <v/>
      </c>
      <c r="J96" s="68"/>
    </row>
    <row r="97" spans="1:10">
      <c r="A97" s="73"/>
      <c r="B97" s="68"/>
      <c r="C97" s="68"/>
      <c r="D97" s="68"/>
      <c r="E97" s="71"/>
      <c r="F97" s="71"/>
      <c r="G97" s="74" t="str">
        <f>IF(E97="","",MAX(0,E97-F97))</f>
        <v/>
      </c>
      <c r="H97" s="73"/>
      <c r="I97" s="62" t="str">
        <f ca="1">IF(E97="","",IF(G97=0,"Lunas",IF(TODAY()&gt;H97,"Jatuh Tempo","Belum Lunas")))</f>
        <v/>
      </c>
      <c r="J97" s="68"/>
    </row>
    <row r="98" spans="1:10">
      <c r="A98" s="73"/>
      <c r="B98" s="68"/>
      <c r="C98" s="68"/>
      <c r="D98" s="68"/>
      <c r="E98" s="71"/>
      <c r="F98" s="71"/>
      <c r="G98" s="74" t="str">
        <f>IF(E98="","",MAX(0,E98-F98))</f>
        <v/>
      </c>
      <c r="H98" s="73"/>
      <c r="I98" s="62" t="str">
        <f ca="1">IF(E98="","",IF(G98=0,"Lunas",IF(TODAY()&gt;H98,"Jatuh Tempo","Belum Lunas")))</f>
        <v/>
      </c>
      <c r="J98" s="68"/>
    </row>
    <row r="99" spans="1:10">
      <c r="A99" s="73"/>
      <c r="B99" s="68"/>
      <c r="C99" s="68"/>
      <c r="D99" s="68"/>
      <c r="E99" s="71"/>
      <c r="F99" s="71"/>
      <c r="G99" s="74" t="str">
        <f>IF(E99="","",MAX(0,E99-F99))</f>
        <v/>
      </c>
      <c r="H99" s="73"/>
      <c r="I99" s="62" t="str">
        <f ca="1">IF(E99="","",IF(G99=0,"Lunas",IF(TODAY()&gt;H99,"Jatuh Tempo","Belum Lunas")))</f>
        <v/>
      </c>
      <c r="J99" s="68"/>
    </row>
    <row r="100" spans="1:10">
      <c r="A100" s="73"/>
      <c r="B100" s="68"/>
      <c r="C100" s="68"/>
      <c r="D100" s="68"/>
      <c r="E100" s="71"/>
      <c r="F100" s="71"/>
      <c r="G100" s="74" t="str">
        <f>IF(E100="","",MAX(0,E100-F100))</f>
        <v/>
      </c>
      <c r="H100" s="73"/>
      <c r="I100" s="62" t="str">
        <f ca="1">IF(E100="","",IF(G100=0,"Lunas",IF(TODAY()&gt;H100,"Jatuh Tempo","Belum Lunas")))</f>
        <v/>
      </c>
      <c r="J100" s="68"/>
    </row>
    <row r="101" spans="1:10">
      <c r="A101" s="73"/>
      <c r="B101" s="68"/>
      <c r="C101" s="68"/>
      <c r="D101" s="68"/>
      <c r="E101" s="71"/>
      <c r="F101" s="71"/>
      <c r="G101" s="74" t="str">
        <f>IF(E101="","",MAX(0,E101-F101))</f>
        <v/>
      </c>
      <c r="H101" s="73"/>
      <c r="I101" s="62" t="str">
        <f ca="1">IF(E101="","",IF(G101=0,"Lunas",IF(TODAY()&gt;H101,"Jatuh Tempo","Belum Lunas")))</f>
        <v/>
      </c>
      <c r="J101" s="68"/>
    </row>
    <row r="102" spans="1:10">
      <c r="A102" s="73"/>
      <c r="B102" s="68"/>
      <c r="C102" s="68"/>
      <c r="D102" s="68"/>
      <c r="E102" s="71"/>
      <c r="F102" s="71"/>
      <c r="G102" s="74" t="str">
        <f>IF(E102="","",MAX(0,E102-F102))</f>
        <v/>
      </c>
      <c r="H102" s="73"/>
      <c r="I102" s="62" t="str">
        <f ca="1">IF(E102="","",IF(G102=0,"Lunas",IF(TODAY()&gt;H102,"Jatuh Tempo","Belum Lunas")))</f>
        <v/>
      </c>
      <c r="J102" s="68"/>
    </row>
    <row r="103" spans="1:10">
      <c r="A103" s="73"/>
      <c r="B103" s="68"/>
      <c r="C103" s="68"/>
      <c r="D103" s="68"/>
      <c r="E103" s="71"/>
      <c r="F103" s="71"/>
      <c r="G103" s="74" t="str">
        <f>IF(E103="","",MAX(0,E103-F103))</f>
        <v/>
      </c>
      <c r="H103" s="73"/>
      <c r="I103" s="62" t="str">
        <f ca="1">IF(E103="","",IF(G103=0,"Lunas",IF(TODAY()&gt;H103,"Jatuh Tempo","Belum Lunas")))</f>
        <v/>
      </c>
      <c r="J103" s="68"/>
    </row>
    <row r="104" spans="1:10">
      <c r="A104" s="73"/>
      <c r="B104" s="68"/>
      <c r="C104" s="68"/>
      <c r="D104" s="68"/>
      <c r="E104" s="71"/>
      <c r="F104" s="71"/>
      <c r="G104" s="74" t="str">
        <f>IF(E104="","",MAX(0,E104-F104))</f>
        <v/>
      </c>
      <c r="H104" s="73"/>
      <c r="I104" s="62" t="str">
        <f ca="1">IF(E104="","",IF(G104=0,"Lunas",IF(TODAY()&gt;H104,"Jatuh Tempo","Belum Lunas")))</f>
        <v/>
      </c>
      <c r="J104" s="68"/>
    </row>
    <row r="105" spans="1:10">
      <c r="A105" s="73"/>
      <c r="B105" s="68"/>
      <c r="C105" s="68"/>
      <c r="D105" s="68"/>
      <c r="E105" s="71"/>
      <c r="F105" s="71"/>
      <c r="G105" s="74" t="str">
        <f>IF(E105="","",MAX(0,E105-F105))</f>
        <v/>
      </c>
      <c r="H105" s="73"/>
      <c r="I105" s="62" t="str">
        <f ca="1">IF(E105="","",IF(G105=0,"Lunas",IF(TODAY()&gt;H105,"Jatuh Tempo","Belum Lunas")))</f>
        <v/>
      </c>
      <c r="J105" s="68"/>
    </row>
    <row r="106" spans="1:10">
      <c r="A106" s="73"/>
      <c r="B106" s="68"/>
      <c r="C106" s="68"/>
      <c r="D106" s="68"/>
      <c r="E106" s="71"/>
      <c r="F106" s="71"/>
      <c r="G106" s="74" t="str">
        <f>IF(E106="","",MAX(0,E106-F106))</f>
        <v/>
      </c>
      <c r="H106" s="73"/>
      <c r="I106" s="62" t="str">
        <f ca="1">IF(E106="","",IF(G106=0,"Lunas",IF(TODAY()&gt;H106,"Jatuh Tempo","Belum Lunas")))</f>
        <v/>
      </c>
      <c r="J106" s="68"/>
    </row>
    <row r="107" spans="1:10">
      <c r="A107" s="73"/>
      <c r="B107" s="68"/>
      <c r="C107" s="68"/>
      <c r="D107" s="68"/>
      <c r="E107" s="71"/>
      <c r="F107" s="71"/>
      <c r="G107" s="74" t="str">
        <f>IF(E107="","",MAX(0,E107-F107))</f>
        <v/>
      </c>
      <c r="H107" s="73"/>
      <c r="I107" s="62" t="str">
        <f ca="1">IF(E107="","",IF(G107=0,"Lunas",IF(TODAY()&gt;H107,"Jatuh Tempo","Belum Lunas")))</f>
        <v/>
      </c>
      <c r="J107" s="68"/>
    </row>
    <row r="108" spans="1:10">
      <c r="A108" s="73"/>
      <c r="B108" s="68"/>
      <c r="C108" s="68"/>
      <c r="D108" s="68"/>
      <c r="E108" s="71"/>
      <c r="F108" s="71"/>
      <c r="G108" s="74" t="str">
        <f>IF(E108="","",MAX(0,E108-F108))</f>
        <v/>
      </c>
      <c r="H108" s="73"/>
      <c r="I108" s="62" t="str">
        <f ca="1">IF(E108="","",IF(G108=0,"Lunas",IF(TODAY()&gt;H108,"Jatuh Tempo","Belum Lunas")))</f>
        <v/>
      </c>
      <c r="J108" s="68"/>
    </row>
    <row r="109" spans="1:10">
      <c r="A109" s="73"/>
      <c r="B109" s="68"/>
      <c r="C109" s="68"/>
      <c r="D109" s="68"/>
      <c r="E109" s="71"/>
      <c r="F109" s="71"/>
      <c r="G109" s="74" t="str">
        <f>IF(E109="","",MAX(0,E109-F109))</f>
        <v/>
      </c>
      <c r="H109" s="73"/>
      <c r="I109" s="62" t="str">
        <f ca="1">IF(E109="","",IF(G109=0,"Lunas",IF(TODAY()&gt;H109,"Jatuh Tempo","Belum Lunas")))</f>
        <v/>
      </c>
      <c r="J109" s="68"/>
    </row>
    <row r="110" spans="1:10">
      <c r="A110" s="73"/>
      <c r="B110" s="68"/>
      <c r="C110" s="68"/>
      <c r="D110" s="68"/>
      <c r="E110" s="71"/>
      <c r="F110" s="71"/>
      <c r="G110" s="74" t="str">
        <f>IF(E110="","",MAX(0,E110-F110))</f>
        <v/>
      </c>
      <c r="H110" s="73"/>
      <c r="I110" s="62" t="str">
        <f ca="1">IF(E110="","",IF(G110=0,"Lunas",IF(TODAY()&gt;H110,"Jatuh Tempo","Belum Lunas")))</f>
        <v/>
      </c>
      <c r="J110" s="68"/>
    </row>
    <row r="111" spans="1:10">
      <c r="A111" s="73"/>
      <c r="B111" s="68"/>
      <c r="C111" s="68"/>
      <c r="D111" s="68"/>
      <c r="E111" s="71"/>
      <c r="F111" s="71"/>
      <c r="G111" s="74" t="str">
        <f>IF(E111="","",MAX(0,E111-F111))</f>
        <v/>
      </c>
      <c r="H111" s="73"/>
      <c r="I111" s="62" t="str">
        <f ca="1">IF(E111="","",IF(G111=0,"Lunas",IF(TODAY()&gt;H111,"Jatuh Tempo","Belum Lunas")))</f>
        <v/>
      </c>
      <c r="J111" s="68"/>
    </row>
    <row r="112" spans="1:10">
      <c r="A112" s="73"/>
      <c r="B112" s="68"/>
      <c r="C112" s="68"/>
      <c r="D112" s="68"/>
      <c r="E112" s="71"/>
      <c r="F112" s="71"/>
      <c r="G112" s="74" t="str">
        <f>IF(E112="","",MAX(0,E112-F112))</f>
        <v/>
      </c>
      <c r="H112" s="73"/>
      <c r="I112" s="62" t="str">
        <f ca="1">IF(E112="","",IF(G112=0,"Lunas",IF(TODAY()&gt;H112,"Jatuh Tempo","Belum Lunas")))</f>
        <v/>
      </c>
      <c r="J112" s="68"/>
    </row>
    <row r="113" spans="1:10">
      <c r="A113" s="73"/>
      <c r="B113" s="68"/>
      <c r="C113" s="68"/>
      <c r="D113" s="68"/>
      <c r="E113" s="71"/>
      <c r="F113" s="71"/>
      <c r="G113" s="74" t="str">
        <f>IF(E113="","",MAX(0,E113-F113))</f>
        <v/>
      </c>
      <c r="H113" s="73"/>
      <c r="I113" s="62" t="str">
        <f ca="1">IF(E113="","",IF(G113=0,"Lunas",IF(TODAY()&gt;H113,"Jatuh Tempo","Belum Lunas")))</f>
        <v/>
      </c>
      <c r="J113" s="68"/>
    </row>
    <row r="114" spans="1:10">
      <c r="A114" s="73"/>
      <c r="B114" s="68"/>
      <c r="C114" s="68"/>
      <c r="D114" s="68"/>
      <c r="E114" s="71"/>
      <c r="F114" s="71"/>
      <c r="G114" s="74" t="str">
        <f>IF(E114="","",MAX(0,E114-F114))</f>
        <v/>
      </c>
      <c r="H114" s="73"/>
      <c r="I114" s="62" t="str">
        <f ca="1">IF(E114="","",IF(G114=0,"Lunas",IF(TODAY()&gt;H114,"Jatuh Tempo","Belum Lunas")))</f>
        <v/>
      </c>
      <c r="J114" s="68"/>
    </row>
    <row r="115" spans="1:10">
      <c r="A115" s="73"/>
      <c r="B115" s="68"/>
      <c r="C115" s="68"/>
      <c r="D115" s="68"/>
      <c r="E115" s="71"/>
      <c r="F115" s="71"/>
      <c r="G115" s="74" t="str">
        <f>IF(E115="","",MAX(0,E115-F115))</f>
        <v/>
      </c>
      <c r="H115" s="73"/>
      <c r="I115" s="62" t="str">
        <f ca="1">IF(E115="","",IF(G115=0,"Lunas",IF(TODAY()&gt;H115,"Jatuh Tempo","Belum Lunas")))</f>
        <v/>
      </c>
      <c r="J115" s="68"/>
    </row>
    <row r="116" spans="1:10">
      <c r="A116" s="73"/>
      <c r="B116" s="68"/>
      <c r="C116" s="68"/>
      <c r="D116" s="68"/>
      <c r="E116" s="71"/>
      <c r="F116" s="71"/>
      <c r="G116" s="74" t="str">
        <f>IF(E116="","",MAX(0,E116-F116))</f>
        <v/>
      </c>
      <c r="H116" s="73"/>
      <c r="I116" s="62" t="str">
        <f ca="1">IF(E116="","",IF(G116=0,"Lunas",IF(TODAY()&gt;H116,"Jatuh Tempo","Belum Lunas")))</f>
        <v/>
      </c>
      <c r="J116" s="68"/>
    </row>
    <row r="117" spans="1:10">
      <c r="A117" s="73"/>
      <c r="B117" s="68"/>
      <c r="C117" s="68"/>
      <c r="D117" s="68"/>
      <c r="E117" s="71"/>
      <c r="F117" s="71"/>
      <c r="G117" s="74" t="str">
        <f>IF(E117="","",MAX(0,E117-F117))</f>
        <v/>
      </c>
      <c r="H117" s="73"/>
      <c r="I117" s="62" t="str">
        <f ca="1">IF(E117="","",IF(G117=0,"Lunas",IF(TODAY()&gt;H117,"Jatuh Tempo","Belum Lunas")))</f>
        <v/>
      </c>
      <c r="J117" s="68"/>
    </row>
    <row r="118" spans="1:10">
      <c r="A118" s="73"/>
      <c r="B118" s="68"/>
      <c r="C118" s="68"/>
      <c r="D118" s="68"/>
      <c r="E118" s="71"/>
      <c r="F118" s="71"/>
      <c r="G118" s="74" t="str">
        <f>IF(E118="","",MAX(0,E118-F118))</f>
        <v/>
      </c>
      <c r="H118" s="73"/>
      <c r="I118" s="62" t="str">
        <f ca="1">IF(E118="","",IF(G118=0,"Lunas",IF(TODAY()&gt;H118,"Jatuh Tempo","Belum Lunas")))</f>
        <v/>
      </c>
      <c r="J118" s="68"/>
    </row>
    <row r="119" spans="1:10">
      <c r="A119" s="73"/>
      <c r="B119" s="68"/>
      <c r="C119" s="68"/>
      <c r="D119" s="68"/>
      <c r="E119" s="71"/>
      <c r="F119" s="71"/>
      <c r="G119" s="74" t="str">
        <f>IF(E119="","",MAX(0,E119-F119))</f>
        <v/>
      </c>
      <c r="H119" s="73"/>
      <c r="I119" s="62" t="str">
        <f ca="1">IF(E119="","",IF(G119=0,"Lunas",IF(TODAY()&gt;H119,"Jatuh Tempo","Belum Lunas")))</f>
        <v/>
      </c>
      <c r="J119" s="68"/>
    </row>
    <row r="120" spans="1:10">
      <c r="A120" s="73"/>
      <c r="B120" s="68"/>
      <c r="C120" s="68"/>
      <c r="D120" s="68"/>
      <c r="E120" s="71"/>
      <c r="F120" s="71"/>
      <c r="G120" s="74" t="str">
        <f>IF(E120="","",MAX(0,E120-F120))</f>
        <v/>
      </c>
      <c r="H120" s="73"/>
      <c r="I120" s="62" t="str">
        <f ca="1">IF(E120="","",IF(G120=0,"Lunas",IF(TODAY()&gt;H120,"Jatuh Tempo","Belum Lunas")))</f>
        <v/>
      </c>
      <c r="J120" s="68"/>
    </row>
    <row r="121" spans="1:10">
      <c r="A121" s="73"/>
      <c r="B121" s="68"/>
      <c r="C121" s="68"/>
      <c r="D121" s="68"/>
      <c r="E121" s="71"/>
      <c r="F121" s="71"/>
      <c r="G121" s="74" t="str">
        <f>IF(E121="","",MAX(0,E121-F121))</f>
        <v/>
      </c>
      <c r="H121" s="73"/>
      <c r="I121" s="62" t="str">
        <f ca="1">IF(E121="","",IF(G121=0,"Lunas",IF(TODAY()&gt;H121,"Jatuh Tempo","Belum Lunas")))</f>
        <v/>
      </c>
      <c r="J121" s="68"/>
    </row>
    <row r="122" spans="1:10">
      <c r="A122" s="73"/>
      <c r="B122" s="68"/>
      <c r="C122" s="68"/>
      <c r="D122" s="68"/>
      <c r="E122" s="71"/>
      <c r="F122" s="71"/>
      <c r="G122" s="74" t="str">
        <f>IF(E122="","",MAX(0,E122-F122))</f>
        <v/>
      </c>
      <c r="H122" s="73"/>
      <c r="I122" s="62" t="str">
        <f ca="1">IF(E122="","",IF(G122=0,"Lunas",IF(TODAY()&gt;H122,"Jatuh Tempo","Belum Lunas")))</f>
        <v/>
      </c>
      <c r="J122" s="68"/>
    </row>
    <row r="123" spans="1:10">
      <c r="A123" s="73"/>
      <c r="B123" s="68"/>
      <c r="C123" s="68"/>
      <c r="D123" s="68"/>
      <c r="E123" s="71"/>
      <c r="F123" s="71"/>
      <c r="G123" s="74" t="str">
        <f>IF(E123="","",MAX(0,E123-F123))</f>
        <v/>
      </c>
      <c r="H123" s="73"/>
      <c r="I123" s="62" t="str">
        <f ca="1">IF(E123="","",IF(G123=0,"Lunas",IF(TODAY()&gt;H123,"Jatuh Tempo","Belum Lunas")))</f>
        <v/>
      </c>
      <c r="J123" s="68"/>
    </row>
    <row r="124" spans="1:10">
      <c r="A124" s="73"/>
      <c r="B124" s="68"/>
      <c r="C124" s="68"/>
      <c r="D124" s="68"/>
      <c r="E124" s="71"/>
      <c r="F124" s="71"/>
      <c r="G124" s="74" t="str">
        <f>IF(E124="","",MAX(0,E124-F124))</f>
        <v/>
      </c>
      <c r="H124" s="73"/>
      <c r="I124" s="62" t="str">
        <f ca="1">IF(E124="","",IF(G124=0,"Lunas",IF(TODAY()&gt;H124,"Jatuh Tempo","Belum Lunas")))</f>
        <v/>
      </c>
      <c r="J124" s="68"/>
    </row>
    <row r="125" spans="1:10">
      <c r="A125" s="73"/>
      <c r="B125" s="68"/>
      <c r="C125" s="68"/>
      <c r="D125" s="68"/>
      <c r="E125" s="71"/>
      <c r="F125" s="71"/>
      <c r="G125" s="74" t="str">
        <f>IF(E125="","",MAX(0,E125-F125))</f>
        <v/>
      </c>
      <c r="H125" s="73"/>
      <c r="I125" s="62" t="str">
        <f ca="1">IF(E125="","",IF(G125=0,"Lunas",IF(TODAY()&gt;H125,"Jatuh Tempo","Belum Lunas")))</f>
        <v/>
      </c>
      <c r="J125" s="68"/>
    </row>
    <row r="126" spans="1:10">
      <c r="A126" s="73"/>
      <c r="B126" s="68"/>
      <c r="C126" s="68"/>
      <c r="D126" s="68"/>
      <c r="E126" s="71"/>
      <c r="F126" s="71"/>
      <c r="G126" s="74" t="str">
        <f>IF(E126="","",MAX(0,E126-F126))</f>
        <v/>
      </c>
      <c r="H126" s="73"/>
      <c r="I126" s="62" t="str">
        <f ca="1">IF(E126="","",IF(G126=0,"Lunas",IF(TODAY()&gt;H126,"Jatuh Tempo","Belum Lunas")))</f>
        <v/>
      </c>
      <c r="J126" s="68"/>
    </row>
    <row r="127" spans="1:10">
      <c r="A127" s="73"/>
      <c r="B127" s="68"/>
      <c r="C127" s="68"/>
      <c r="D127" s="68"/>
      <c r="E127" s="71"/>
      <c r="F127" s="71"/>
      <c r="G127" s="74" t="str">
        <f>IF(E127="","",MAX(0,E127-F127))</f>
        <v/>
      </c>
      <c r="H127" s="73"/>
      <c r="I127" s="62" t="str">
        <f ca="1">IF(E127="","",IF(G127=0,"Lunas",IF(TODAY()&gt;H127,"Jatuh Tempo","Belum Lunas")))</f>
        <v/>
      </c>
      <c r="J127" s="68"/>
    </row>
    <row r="128" spans="1:10">
      <c r="A128" s="73"/>
      <c r="B128" s="68"/>
      <c r="C128" s="68"/>
      <c r="D128" s="68"/>
      <c r="E128" s="71"/>
      <c r="F128" s="71"/>
      <c r="G128" s="74" t="str">
        <f>IF(E128="","",MAX(0,E128-F128))</f>
        <v/>
      </c>
      <c r="H128" s="73"/>
      <c r="I128" s="62" t="str">
        <f ca="1">IF(E128="","",IF(G128=0,"Lunas",IF(TODAY()&gt;H128,"Jatuh Tempo","Belum Lunas")))</f>
        <v/>
      </c>
      <c r="J128" s="68"/>
    </row>
    <row r="129" spans="1:10">
      <c r="A129" s="73"/>
      <c r="B129" s="68"/>
      <c r="C129" s="68"/>
      <c r="D129" s="68"/>
      <c r="E129" s="71"/>
      <c r="F129" s="71"/>
      <c r="G129" s="74" t="str">
        <f>IF(E129="","",MAX(0,E129-F129))</f>
        <v/>
      </c>
      <c r="H129" s="73"/>
      <c r="I129" s="62" t="str">
        <f ca="1">IF(E129="","",IF(G129=0,"Lunas",IF(TODAY()&gt;H129,"Jatuh Tempo","Belum Lunas")))</f>
        <v/>
      </c>
      <c r="J129" s="68"/>
    </row>
    <row r="130" spans="1:10">
      <c r="A130" s="73"/>
      <c r="B130" s="68"/>
      <c r="C130" s="68"/>
      <c r="D130" s="68"/>
      <c r="E130" s="71"/>
      <c r="F130" s="71"/>
      <c r="G130" s="74" t="str">
        <f>IF(E130="","",MAX(0,E130-F130))</f>
        <v/>
      </c>
      <c r="H130" s="73"/>
      <c r="I130" s="62" t="str">
        <f ca="1">IF(E130="","",IF(G130=0,"Lunas",IF(TODAY()&gt;H130,"Jatuh Tempo","Belum Lunas")))</f>
        <v/>
      </c>
      <c r="J130" s="68"/>
    </row>
    <row r="131" spans="1:10">
      <c r="A131" s="73"/>
      <c r="B131" s="68"/>
      <c r="C131" s="68"/>
      <c r="D131" s="68"/>
      <c r="E131" s="71"/>
      <c r="F131" s="71"/>
      <c r="G131" s="74" t="str">
        <f>IF(E131="","",MAX(0,E131-F131))</f>
        <v/>
      </c>
      <c r="H131" s="73"/>
      <c r="I131" s="62" t="str">
        <f ca="1">IF(E131="","",IF(G131=0,"Lunas",IF(TODAY()&gt;H131,"Jatuh Tempo","Belum Lunas")))</f>
        <v/>
      </c>
      <c r="J131" s="68"/>
    </row>
    <row r="132" spans="1:10">
      <c r="A132" s="73"/>
      <c r="B132" s="68"/>
      <c r="C132" s="68"/>
      <c r="D132" s="68"/>
      <c r="E132" s="71"/>
      <c r="F132" s="71"/>
      <c r="G132" s="74" t="str">
        <f>IF(E132="","",MAX(0,E132-F132))</f>
        <v/>
      </c>
      <c r="H132" s="73"/>
      <c r="I132" s="62" t="str">
        <f ca="1">IF(E132="","",IF(G132=0,"Lunas",IF(TODAY()&gt;H132,"Jatuh Tempo","Belum Lunas")))</f>
        <v/>
      </c>
      <c r="J132" s="68"/>
    </row>
    <row r="133" spans="1:10">
      <c r="A133" s="73"/>
      <c r="B133" s="68"/>
      <c r="C133" s="68"/>
      <c r="D133" s="68"/>
      <c r="E133" s="71"/>
      <c r="F133" s="71"/>
      <c r="G133" s="74" t="str">
        <f>IF(E133="","",MAX(0,E133-F133))</f>
        <v/>
      </c>
      <c r="H133" s="73"/>
      <c r="I133" s="62" t="str">
        <f ca="1">IF(E133="","",IF(G133=0,"Lunas",IF(TODAY()&gt;H133,"Jatuh Tempo","Belum Lunas")))</f>
        <v/>
      </c>
      <c r="J133" s="68"/>
    </row>
    <row r="134" spans="1:10">
      <c r="A134" s="73"/>
      <c r="B134" s="68"/>
      <c r="C134" s="68"/>
      <c r="D134" s="68"/>
      <c r="E134" s="71"/>
      <c r="F134" s="71"/>
      <c r="G134" s="74" t="str">
        <f>IF(E134="","",MAX(0,E134-F134))</f>
        <v/>
      </c>
      <c r="H134" s="73"/>
      <c r="I134" s="62" t="str">
        <f ca="1">IF(E134="","",IF(G134=0,"Lunas",IF(TODAY()&gt;H134,"Jatuh Tempo","Belum Lunas")))</f>
        <v/>
      </c>
      <c r="J134" s="68"/>
    </row>
    <row r="135" spans="1:10">
      <c r="A135" s="73"/>
      <c r="B135" s="68"/>
      <c r="C135" s="68"/>
      <c r="D135" s="68"/>
      <c r="E135" s="71"/>
      <c r="F135" s="71"/>
      <c r="G135" s="74" t="str">
        <f>IF(E135="","",MAX(0,E135-F135))</f>
        <v/>
      </c>
      <c r="H135" s="73"/>
      <c r="I135" s="62" t="str">
        <f ca="1">IF(E135="","",IF(G135=0,"Lunas",IF(TODAY()&gt;H135,"Jatuh Tempo","Belum Lunas")))</f>
        <v/>
      </c>
      <c r="J135" s="68"/>
    </row>
    <row r="136" spans="1:10">
      <c r="A136" s="73"/>
      <c r="B136" s="68"/>
      <c r="C136" s="68"/>
      <c r="D136" s="68"/>
      <c r="E136" s="71"/>
      <c r="F136" s="71"/>
      <c r="G136" s="74" t="str">
        <f>IF(E136="","",MAX(0,E136-F136))</f>
        <v/>
      </c>
      <c r="H136" s="73"/>
      <c r="I136" s="62" t="str">
        <f ca="1">IF(E136="","",IF(G136=0,"Lunas",IF(TODAY()&gt;H136,"Jatuh Tempo","Belum Lunas")))</f>
        <v/>
      </c>
      <c r="J136" s="68"/>
    </row>
    <row r="137" spans="1:10">
      <c r="A137" s="73"/>
      <c r="B137" s="68"/>
      <c r="C137" s="68"/>
      <c r="D137" s="68"/>
      <c r="E137" s="71"/>
      <c r="F137" s="71"/>
      <c r="G137" s="74" t="str">
        <f>IF(E137="","",MAX(0,E137-F137))</f>
        <v/>
      </c>
      <c r="H137" s="73"/>
      <c r="I137" s="62" t="str">
        <f ca="1">IF(E137="","",IF(G137=0,"Lunas",IF(TODAY()&gt;H137,"Jatuh Tempo","Belum Lunas")))</f>
        <v/>
      </c>
      <c r="J137" s="68"/>
    </row>
    <row r="138" spans="1:10">
      <c r="A138" s="73"/>
      <c r="B138" s="68"/>
      <c r="C138" s="68"/>
      <c r="D138" s="68"/>
      <c r="E138" s="71"/>
      <c r="F138" s="71"/>
      <c r="G138" s="74" t="str">
        <f>IF(E138="","",MAX(0,E138-F138))</f>
        <v/>
      </c>
      <c r="H138" s="73"/>
      <c r="I138" s="62" t="str">
        <f ca="1">IF(E138="","",IF(G138=0,"Lunas",IF(TODAY()&gt;H138,"Jatuh Tempo","Belum Lunas")))</f>
        <v/>
      </c>
      <c r="J138" s="68"/>
    </row>
    <row r="139" spans="1:10">
      <c r="A139" s="73"/>
      <c r="B139" s="68"/>
      <c r="C139" s="68"/>
      <c r="D139" s="68"/>
      <c r="E139" s="71"/>
      <c r="F139" s="71"/>
      <c r="G139" s="74" t="str">
        <f>IF(E139="","",MAX(0,E139-F139))</f>
        <v/>
      </c>
      <c r="H139" s="73"/>
      <c r="I139" s="62" t="str">
        <f ca="1">IF(E139="","",IF(G139=0,"Lunas",IF(TODAY()&gt;H139,"Jatuh Tempo","Belum Lunas")))</f>
        <v/>
      </c>
      <c r="J139" s="68"/>
    </row>
    <row r="140" spans="1:10">
      <c r="A140" s="73"/>
      <c r="B140" s="68"/>
      <c r="C140" s="68"/>
      <c r="D140" s="68"/>
      <c r="E140" s="71"/>
      <c r="F140" s="71"/>
      <c r="G140" s="74" t="str">
        <f>IF(E140="","",MAX(0,E140-F140))</f>
        <v/>
      </c>
      <c r="H140" s="73"/>
      <c r="I140" s="62" t="str">
        <f ca="1">IF(E140="","",IF(G140=0,"Lunas",IF(TODAY()&gt;H140,"Jatuh Tempo","Belum Lunas")))</f>
        <v/>
      </c>
      <c r="J140" s="68"/>
    </row>
    <row r="141" spans="1:10">
      <c r="A141" s="73"/>
      <c r="B141" s="68"/>
      <c r="C141" s="68"/>
      <c r="D141" s="68"/>
      <c r="E141" s="71"/>
      <c r="F141" s="71"/>
      <c r="G141" s="74" t="str">
        <f>IF(E141="","",MAX(0,E141-F141))</f>
        <v/>
      </c>
      <c r="H141" s="73"/>
      <c r="I141" s="62" t="str">
        <f ca="1">IF(E141="","",IF(G141=0,"Lunas",IF(TODAY()&gt;H141,"Jatuh Tempo","Belum Lunas")))</f>
        <v/>
      </c>
      <c r="J141" s="68"/>
    </row>
    <row r="142" spans="1:10">
      <c r="A142" s="73"/>
      <c r="B142" s="68"/>
      <c r="C142" s="68"/>
      <c r="D142" s="68"/>
      <c r="E142" s="71"/>
      <c r="F142" s="71"/>
      <c r="G142" s="74" t="str">
        <f>IF(E142="","",MAX(0,E142-F142))</f>
        <v/>
      </c>
      <c r="H142" s="73"/>
      <c r="I142" s="62" t="str">
        <f ca="1">IF(E142="","",IF(G142=0,"Lunas",IF(TODAY()&gt;H142,"Jatuh Tempo","Belum Lunas")))</f>
        <v/>
      </c>
      <c r="J142" s="68"/>
    </row>
    <row r="143" spans="1:10">
      <c r="A143" s="73"/>
      <c r="B143" s="68"/>
      <c r="C143" s="68"/>
      <c r="D143" s="68"/>
      <c r="E143" s="71"/>
      <c r="F143" s="71"/>
      <c r="G143" s="74" t="str">
        <f>IF(E143="","",MAX(0,E143-F143))</f>
        <v/>
      </c>
      <c r="H143" s="73"/>
      <c r="I143" s="62" t="str">
        <f ca="1">IF(E143="","",IF(G143=0,"Lunas",IF(TODAY()&gt;H143,"Jatuh Tempo","Belum Lunas")))</f>
        <v/>
      </c>
      <c r="J143" s="68"/>
    </row>
    <row r="144" spans="1:10">
      <c r="A144" s="73"/>
      <c r="B144" s="68"/>
      <c r="C144" s="68"/>
      <c r="D144" s="68"/>
      <c r="E144" s="71"/>
      <c r="F144" s="71"/>
      <c r="G144" s="74" t="str">
        <f>IF(E144="","",MAX(0,E144-F144))</f>
        <v/>
      </c>
      <c r="H144" s="73"/>
      <c r="I144" s="62" t="str">
        <f ca="1">IF(E144="","",IF(G144=0,"Lunas",IF(TODAY()&gt;H144,"Jatuh Tempo","Belum Lunas")))</f>
        <v/>
      </c>
      <c r="J144" s="68"/>
    </row>
    <row r="145" spans="1:10">
      <c r="A145" s="73"/>
      <c r="B145" s="68"/>
      <c r="C145" s="68"/>
      <c r="D145" s="68"/>
      <c r="E145" s="71"/>
      <c r="F145" s="71"/>
      <c r="G145" s="74" t="str">
        <f>IF(E145="","",MAX(0,E145-F145))</f>
        <v/>
      </c>
      <c r="H145" s="73"/>
      <c r="I145" s="62" t="str">
        <f ca="1">IF(E145="","",IF(G145=0,"Lunas",IF(TODAY()&gt;H145,"Jatuh Tempo","Belum Lunas")))</f>
        <v/>
      </c>
      <c r="J145" s="68"/>
    </row>
    <row r="146" spans="1:10">
      <c r="A146" s="73"/>
      <c r="B146" s="68"/>
      <c r="C146" s="68"/>
      <c r="D146" s="68"/>
      <c r="E146" s="71"/>
      <c r="F146" s="71"/>
      <c r="G146" s="74" t="str">
        <f>IF(E146="","",MAX(0,E146-F146))</f>
        <v/>
      </c>
      <c r="H146" s="73"/>
      <c r="I146" s="62" t="str">
        <f ca="1">IF(E146="","",IF(G146=0,"Lunas",IF(TODAY()&gt;H146,"Jatuh Tempo","Belum Lunas")))</f>
        <v/>
      </c>
      <c r="J146" s="68"/>
    </row>
    <row r="147" spans="1:10">
      <c r="A147" s="73"/>
      <c r="B147" s="68"/>
      <c r="C147" s="68"/>
      <c r="D147" s="68"/>
      <c r="E147" s="71"/>
      <c r="F147" s="71"/>
      <c r="G147" s="74" t="str">
        <f>IF(E147="","",MAX(0,E147-F147))</f>
        <v/>
      </c>
      <c r="H147" s="73"/>
      <c r="I147" s="62" t="str">
        <f ca="1">IF(E147="","",IF(G147=0,"Lunas",IF(TODAY()&gt;H147,"Jatuh Tempo","Belum Lunas")))</f>
        <v/>
      </c>
      <c r="J147" s="68"/>
    </row>
    <row r="148" spans="1:10">
      <c r="A148" s="73"/>
      <c r="B148" s="68"/>
      <c r="C148" s="68"/>
      <c r="D148" s="68"/>
      <c r="E148" s="71"/>
      <c r="F148" s="71"/>
      <c r="G148" s="74" t="str">
        <f>IF(E148="","",MAX(0,E148-F148))</f>
        <v/>
      </c>
      <c r="H148" s="73"/>
      <c r="I148" s="62" t="str">
        <f ca="1">IF(E148="","",IF(G148=0,"Lunas",IF(TODAY()&gt;H148,"Jatuh Tempo","Belum Lunas")))</f>
        <v/>
      </c>
      <c r="J148" s="68"/>
    </row>
    <row r="149" spans="1:10">
      <c r="A149" s="73"/>
      <c r="B149" s="68"/>
      <c r="C149" s="68"/>
      <c r="D149" s="68"/>
      <c r="E149" s="71"/>
      <c r="F149" s="71"/>
      <c r="G149" s="74" t="str">
        <f>IF(E149="","",MAX(0,E149-F149))</f>
        <v/>
      </c>
      <c r="H149" s="73"/>
      <c r="I149" s="62" t="str">
        <f ca="1">IF(E149="","",IF(G149=0,"Lunas",IF(TODAY()&gt;H149,"Jatuh Tempo","Belum Lunas")))</f>
        <v/>
      </c>
      <c r="J149" s="68"/>
    </row>
    <row r="150" spans="1:10">
      <c r="A150" s="73"/>
      <c r="B150" s="68"/>
      <c r="C150" s="68"/>
      <c r="D150" s="68"/>
      <c r="E150" s="71"/>
      <c r="F150" s="71"/>
      <c r="G150" s="74" t="str">
        <f>IF(E150="","",MAX(0,E150-F150))</f>
        <v/>
      </c>
      <c r="H150" s="73"/>
      <c r="I150" s="62" t="str">
        <f ca="1">IF(E150="","",IF(G150=0,"Lunas",IF(TODAY()&gt;H150,"Jatuh Tempo","Belum Lunas")))</f>
        <v/>
      </c>
      <c r="J150" s="68"/>
    </row>
    <row r="151" spans="1:10">
      <c r="A151" s="73"/>
      <c r="B151" s="68"/>
      <c r="C151" s="68"/>
      <c r="D151" s="68"/>
      <c r="E151" s="71"/>
      <c r="F151" s="71"/>
      <c r="G151" s="74" t="str">
        <f>IF(E151="","",MAX(0,E151-F151))</f>
        <v/>
      </c>
      <c r="H151" s="73"/>
      <c r="I151" s="62" t="str">
        <f ca="1">IF(E151="","",IF(G151=0,"Lunas",IF(TODAY()&gt;H151,"Jatuh Tempo","Belum Lunas")))</f>
        <v/>
      </c>
      <c r="J151" s="68"/>
    </row>
    <row r="152" spans="1:10">
      <c r="A152" s="73"/>
      <c r="B152" s="68"/>
      <c r="C152" s="68"/>
      <c r="D152" s="68"/>
      <c r="E152" s="71"/>
      <c r="F152" s="71"/>
      <c r="G152" s="74" t="str">
        <f>IF(E152="","",MAX(0,E152-F152))</f>
        <v/>
      </c>
      <c r="H152" s="73"/>
      <c r="I152" s="62" t="str">
        <f ca="1">IF(E152="","",IF(G152=0,"Lunas",IF(TODAY()&gt;H152,"Jatuh Tempo","Belum Lunas")))</f>
        <v/>
      </c>
      <c r="J152" s="68"/>
    </row>
    <row r="153" spans="1:10">
      <c r="A153" s="73"/>
      <c r="B153" s="68"/>
      <c r="C153" s="68"/>
      <c r="D153" s="68"/>
      <c r="E153" s="71"/>
      <c r="F153" s="71"/>
      <c r="G153" s="74" t="str">
        <f>IF(E153="","",MAX(0,E153-F153))</f>
        <v/>
      </c>
      <c r="H153" s="73"/>
      <c r="I153" s="62" t="str">
        <f ca="1">IF(E153="","",IF(G153=0,"Lunas",IF(TODAY()&gt;H153,"Jatuh Tempo","Belum Lunas")))</f>
        <v/>
      </c>
      <c r="J153" s="68"/>
    </row>
    <row r="154" spans="1:10">
      <c r="A154" s="73"/>
      <c r="B154" s="68"/>
      <c r="C154" s="68"/>
      <c r="D154" s="68"/>
      <c r="E154" s="71"/>
      <c r="F154" s="71"/>
      <c r="G154" s="74" t="str">
        <f>IF(E154="","",MAX(0,E154-F154))</f>
        <v/>
      </c>
      <c r="H154" s="73"/>
      <c r="I154" s="62" t="str">
        <f ca="1">IF(E154="","",IF(G154=0,"Lunas",IF(TODAY()&gt;H154,"Jatuh Tempo","Belum Lunas")))</f>
        <v/>
      </c>
      <c r="J154" s="68"/>
    </row>
    <row r="155" spans="1:10">
      <c r="A155" s="73"/>
      <c r="B155" s="68"/>
      <c r="C155" s="68"/>
      <c r="D155" s="68"/>
      <c r="E155" s="71"/>
      <c r="F155" s="71"/>
      <c r="G155" s="74" t="str">
        <f>IF(E155="","",MAX(0,E155-F155))</f>
        <v/>
      </c>
      <c r="H155" s="73"/>
      <c r="I155" s="62" t="str">
        <f ca="1">IF(E155="","",IF(G155=0,"Lunas",IF(TODAY()&gt;H155,"Jatuh Tempo","Belum Lunas")))</f>
        <v/>
      </c>
      <c r="J155" s="68"/>
    </row>
    <row r="156" spans="1:10">
      <c r="A156" s="73"/>
      <c r="B156" s="68"/>
      <c r="C156" s="68"/>
      <c r="D156" s="68"/>
      <c r="E156" s="71"/>
      <c r="F156" s="71"/>
      <c r="G156" s="74" t="str">
        <f>IF(E156="","",MAX(0,E156-F156))</f>
        <v/>
      </c>
      <c r="H156" s="73"/>
      <c r="I156" s="62" t="str">
        <f ca="1">IF(E156="","",IF(G156=0,"Lunas",IF(TODAY()&gt;H156,"Jatuh Tempo","Belum Lunas")))</f>
        <v/>
      </c>
      <c r="J156" s="68"/>
    </row>
    <row r="157" spans="1:10">
      <c r="A157" s="73"/>
      <c r="B157" s="68"/>
      <c r="C157" s="68"/>
      <c r="D157" s="68"/>
      <c r="E157" s="71"/>
      <c r="F157" s="71"/>
      <c r="G157" s="74" t="str">
        <f>IF(E157="","",MAX(0,E157-F157))</f>
        <v/>
      </c>
      <c r="H157" s="73"/>
      <c r="I157" s="62" t="str">
        <f ca="1">IF(E157="","",IF(G157=0,"Lunas",IF(TODAY()&gt;H157,"Jatuh Tempo","Belum Lunas")))</f>
        <v/>
      </c>
      <c r="J157" s="68"/>
    </row>
    <row r="158" spans="1:10">
      <c r="A158" s="73"/>
      <c r="B158" s="68"/>
      <c r="C158" s="68"/>
      <c r="D158" s="68"/>
      <c r="E158" s="71"/>
      <c r="F158" s="71"/>
      <c r="G158" s="74" t="str">
        <f>IF(E158="","",MAX(0,E158-F158))</f>
        <v/>
      </c>
      <c r="H158" s="73"/>
      <c r="I158" s="62" t="str">
        <f ca="1">IF(E158="","",IF(G158=0,"Lunas",IF(TODAY()&gt;H158,"Jatuh Tempo","Belum Lunas")))</f>
        <v/>
      </c>
      <c r="J158" s="68"/>
    </row>
    <row r="159" spans="1:10">
      <c r="A159" s="73"/>
      <c r="B159" s="68"/>
      <c r="C159" s="68"/>
      <c r="D159" s="68"/>
      <c r="E159" s="71"/>
      <c r="F159" s="71"/>
      <c r="G159" s="74" t="str">
        <f>IF(E159="","",MAX(0,E159-F159))</f>
        <v/>
      </c>
      <c r="H159" s="73"/>
      <c r="I159" s="62" t="str">
        <f ca="1">IF(E159="","",IF(G159=0,"Lunas",IF(TODAY()&gt;H159,"Jatuh Tempo","Belum Lunas")))</f>
        <v/>
      </c>
      <c r="J159" s="68"/>
    </row>
    <row r="160" spans="1:10">
      <c r="A160" s="73"/>
      <c r="B160" s="68"/>
      <c r="C160" s="68"/>
      <c r="D160" s="68"/>
      <c r="E160" s="71"/>
      <c r="F160" s="71"/>
      <c r="G160" s="74" t="str">
        <f>IF(E160="","",MAX(0,E160-F160))</f>
        <v/>
      </c>
      <c r="H160" s="73"/>
      <c r="I160" s="62" t="str">
        <f ca="1">IF(E160="","",IF(G160=0,"Lunas",IF(TODAY()&gt;H160,"Jatuh Tempo","Belum Lunas")))</f>
        <v/>
      </c>
      <c r="J160" s="68"/>
    </row>
    <row r="161" spans="1:10">
      <c r="A161" s="73"/>
      <c r="B161" s="68"/>
      <c r="C161" s="68"/>
      <c r="D161" s="68"/>
      <c r="E161" s="71"/>
      <c r="F161" s="71"/>
      <c r="G161" s="74" t="str">
        <f>IF(E161="","",MAX(0,E161-F161))</f>
        <v/>
      </c>
      <c r="H161" s="73"/>
      <c r="I161" s="62" t="str">
        <f ca="1">IF(E161="","",IF(G161=0,"Lunas",IF(TODAY()&gt;H161,"Jatuh Tempo","Belum Lunas")))</f>
        <v/>
      </c>
      <c r="J161" s="68"/>
    </row>
    <row r="162" spans="1:10">
      <c r="A162" s="73"/>
      <c r="B162" s="68"/>
      <c r="C162" s="68"/>
      <c r="D162" s="68"/>
      <c r="E162" s="71"/>
      <c r="F162" s="71"/>
      <c r="G162" s="74" t="str">
        <f>IF(E162="","",MAX(0,E162-F162))</f>
        <v/>
      </c>
      <c r="H162" s="73"/>
      <c r="I162" s="62" t="str">
        <f ca="1">IF(E162="","",IF(G162=0,"Lunas",IF(TODAY()&gt;H162,"Jatuh Tempo","Belum Lunas")))</f>
        <v/>
      </c>
      <c r="J162" s="68"/>
    </row>
    <row r="163" spans="1:10">
      <c r="A163" s="73"/>
      <c r="B163" s="68"/>
      <c r="C163" s="68"/>
      <c r="D163" s="68"/>
      <c r="E163" s="71"/>
      <c r="F163" s="71"/>
      <c r="G163" s="74" t="str">
        <f>IF(E163="","",MAX(0,E163-F163))</f>
        <v/>
      </c>
      <c r="H163" s="73"/>
      <c r="I163" s="62" t="str">
        <f ca="1">IF(E163="","",IF(G163=0,"Lunas",IF(TODAY()&gt;H163,"Jatuh Tempo","Belum Lunas")))</f>
        <v/>
      </c>
      <c r="J163" s="68"/>
    </row>
    <row r="164" spans="1:10">
      <c r="A164" s="73"/>
      <c r="B164" s="68"/>
      <c r="C164" s="68"/>
      <c r="D164" s="68"/>
      <c r="E164" s="71"/>
      <c r="F164" s="71"/>
      <c r="G164" s="74" t="str">
        <f>IF(E164="","",MAX(0,E164-F164))</f>
        <v/>
      </c>
      <c r="H164" s="73"/>
      <c r="I164" s="62" t="str">
        <f ca="1">IF(E164="","",IF(G164=0,"Lunas",IF(TODAY()&gt;H164,"Jatuh Tempo","Belum Lunas")))</f>
        <v/>
      </c>
      <c r="J164" s="68"/>
    </row>
    <row r="165" spans="1:10">
      <c r="A165" s="73"/>
      <c r="B165" s="68"/>
      <c r="C165" s="68"/>
      <c r="D165" s="68"/>
      <c r="E165" s="71"/>
      <c r="F165" s="71"/>
      <c r="G165" s="74" t="str">
        <f>IF(E165="","",MAX(0,E165-F165))</f>
        <v/>
      </c>
      <c r="H165" s="73"/>
      <c r="I165" s="62" t="str">
        <f ca="1">IF(E165="","",IF(G165=0,"Lunas",IF(TODAY()&gt;H165,"Jatuh Tempo","Belum Lunas")))</f>
        <v/>
      </c>
      <c r="J165" s="68"/>
    </row>
    <row r="166" spans="1:10">
      <c r="A166" s="73"/>
      <c r="B166" s="68"/>
      <c r="C166" s="68"/>
      <c r="D166" s="68"/>
      <c r="E166" s="71"/>
      <c r="F166" s="71"/>
      <c r="G166" s="74" t="str">
        <f>IF(E166="","",MAX(0,E166-F166))</f>
        <v/>
      </c>
      <c r="H166" s="73"/>
      <c r="I166" s="62" t="str">
        <f ca="1">IF(E166="","",IF(G166=0,"Lunas",IF(TODAY()&gt;H166,"Jatuh Tempo","Belum Lunas")))</f>
        <v/>
      </c>
      <c r="J166" s="68"/>
    </row>
    <row r="167" spans="1:10">
      <c r="A167" s="73"/>
      <c r="B167" s="68"/>
      <c r="C167" s="68"/>
      <c r="D167" s="68"/>
      <c r="E167" s="71"/>
      <c r="F167" s="71"/>
      <c r="G167" s="74" t="str">
        <f>IF(E167="","",MAX(0,E167-F167))</f>
        <v/>
      </c>
      <c r="H167" s="73"/>
      <c r="I167" s="62" t="str">
        <f ca="1">IF(E167="","",IF(G167=0,"Lunas",IF(TODAY()&gt;H167,"Jatuh Tempo","Belum Lunas")))</f>
        <v/>
      </c>
      <c r="J167" s="68"/>
    </row>
    <row r="168" spans="1:10">
      <c r="A168" s="73"/>
      <c r="B168" s="68"/>
      <c r="C168" s="68"/>
      <c r="D168" s="68"/>
      <c r="E168" s="71"/>
      <c r="F168" s="71"/>
      <c r="G168" s="74" t="str">
        <f>IF(E168="","",MAX(0,E168-F168))</f>
        <v/>
      </c>
      <c r="H168" s="73"/>
      <c r="I168" s="62" t="str">
        <f ca="1">IF(E168="","",IF(G168=0,"Lunas",IF(TODAY()&gt;H168,"Jatuh Tempo","Belum Lunas")))</f>
        <v/>
      </c>
      <c r="J168" s="68"/>
    </row>
    <row r="169" spans="1:10">
      <c r="A169" s="73"/>
      <c r="B169" s="68"/>
      <c r="C169" s="68"/>
      <c r="D169" s="68"/>
      <c r="E169" s="71"/>
      <c r="F169" s="71"/>
      <c r="G169" s="74" t="str">
        <f>IF(E169="","",MAX(0,E169-F169))</f>
        <v/>
      </c>
      <c r="H169" s="73"/>
      <c r="I169" s="62" t="str">
        <f ca="1">IF(E169="","",IF(G169=0,"Lunas",IF(TODAY()&gt;H169,"Jatuh Tempo","Belum Lunas")))</f>
        <v/>
      </c>
      <c r="J169" s="68"/>
    </row>
    <row r="170" spans="1:10">
      <c r="A170" s="73"/>
      <c r="B170" s="68"/>
      <c r="C170" s="68"/>
      <c r="D170" s="68"/>
      <c r="E170" s="71"/>
      <c r="F170" s="71"/>
      <c r="G170" s="74" t="str">
        <f>IF(E170="","",MAX(0,E170-F170))</f>
        <v/>
      </c>
      <c r="H170" s="73"/>
      <c r="I170" s="62" t="str">
        <f ca="1">IF(E170="","",IF(G170=0,"Lunas",IF(TODAY()&gt;H170,"Jatuh Tempo","Belum Lunas")))</f>
        <v/>
      </c>
      <c r="J170" s="68"/>
    </row>
    <row r="171" spans="1:10">
      <c r="A171" s="73"/>
      <c r="B171" s="68"/>
      <c r="C171" s="68"/>
      <c r="D171" s="68"/>
      <c r="E171" s="71"/>
      <c r="F171" s="71"/>
      <c r="G171" s="74" t="str">
        <f>IF(E171="","",MAX(0,E171-F171))</f>
        <v/>
      </c>
      <c r="H171" s="73"/>
      <c r="I171" s="62" t="str">
        <f ca="1">IF(E171="","",IF(G171=0,"Lunas",IF(TODAY()&gt;H171,"Jatuh Tempo","Belum Lunas")))</f>
        <v/>
      </c>
      <c r="J171" s="68"/>
    </row>
    <row r="172" spans="1:10">
      <c r="A172" s="73"/>
      <c r="B172" s="68"/>
      <c r="C172" s="68"/>
      <c r="D172" s="68"/>
      <c r="E172" s="71"/>
      <c r="F172" s="71"/>
      <c r="G172" s="74" t="str">
        <f>IF(E172="","",MAX(0,E172-F172))</f>
        <v/>
      </c>
      <c r="H172" s="73"/>
      <c r="I172" s="62" t="str">
        <f ca="1">IF(E172="","",IF(G172=0,"Lunas",IF(TODAY()&gt;H172,"Jatuh Tempo","Belum Lunas")))</f>
        <v/>
      </c>
      <c r="J172" s="68"/>
    </row>
    <row r="173" spans="1:10">
      <c r="A173" s="73"/>
      <c r="B173" s="68"/>
      <c r="C173" s="68"/>
      <c r="D173" s="68"/>
      <c r="E173" s="71"/>
      <c r="F173" s="71"/>
      <c r="G173" s="74" t="str">
        <f>IF(E173="","",MAX(0,E173-F173))</f>
        <v/>
      </c>
      <c r="H173" s="73"/>
      <c r="I173" s="62" t="str">
        <f ca="1">IF(E173="","",IF(G173=0,"Lunas",IF(TODAY()&gt;H173,"Jatuh Tempo","Belum Lunas")))</f>
        <v/>
      </c>
      <c r="J173" s="68"/>
    </row>
    <row r="174" spans="1:10">
      <c r="A174" s="73"/>
      <c r="B174" s="68"/>
      <c r="C174" s="68"/>
      <c r="D174" s="68"/>
      <c r="E174" s="71"/>
      <c r="F174" s="71"/>
      <c r="G174" s="74" t="str">
        <f>IF(E174="","",MAX(0,E174-F174))</f>
        <v/>
      </c>
      <c r="H174" s="73"/>
      <c r="I174" s="62" t="str">
        <f ca="1">IF(E174="","",IF(G174=0,"Lunas",IF(TODAY()&gt;H174,"Jatuh Tempo","Belum Lunas")))</f>
        <v/>
      </c>
      <c r="J174" s="68"/>
    </row>
    <row r="175" spans="1:10">
      <c r="A175" s="73"/>
      <c r="B175" s="68"/>
      <c r="C175" s="68"/>
      <c r="D175" s="68"/>
      <c r="E175" s="71"/>
      <c r="F175" s="71"/>
      <c r="G175" s="74" t="str">
        <f>IF(E175="","",MAX(0,E175-F175))</f>
        <v/>
      </c>
      <c r="H175" s="73"/>
      <c r="I175" s="62" t="str">
        <f ca="1">IF(E175="","",IF(G175=0,"Lunas",IF(TODAY()&gt;H175,"Jatuh Tempo","Belum Lunas")))</f>
        <v/>
      </c>
      <c r="J175" s="68"/>
    </row>
    <row r="176" spans="1:10">
      <c r="A176" s="73"/>
      <c r="B176" s="68"/>
      <c r="C176" s="68"/>
      <c r="D176" s="68"/>
      <c r="E176" s="71"/>
      <c r="F176" s="71"/>
      <c r="G176" s="74" t="str">
        <f>IF(E176="","",MAX(0,E176-F176))</f>
        <v/>
      </c>
      <c r="H176" s="73"/>
      <c r="I176" s="62" t="str">
        <f ca="1">IF(E176="","",IF(G176=0,"Lunas",IF(TODAY()&gt;H176,"Jatuh Tempo","Belum Lunas")))</f>
        <v/>
      </c>
      <c r="J176" s="68"/>
    </row>
    <row r="177" spans="1:10">
      <c r="A177" s="73"/>
      <c r="B177" s="68"/>
      <c r="C177" s="68"/>
      <c r="D177" s="68"/>
      <c r="E177" s="71"/>
      <c r="F177" s="71"/>
      <c r="G177" s="74" t="str">
        <f>IF(E177="","",MAX(0,E177-F177))</f>
        <v/>
      </c>
      <c r="H177" s="73"/>
      <c r="I177" s="62" t="str">
        <f ca="1">IF(E177="","",IF(G177=0,"Lunas",IF(TODAY()&gt;H177,"Jatuh Tempo","Belum Lunas")))</f>
        <v/>
      </c>
      <c r="J177" s="68"/>
    </row>
    <row r="178" spans="1:10">
      <c r="A178" s="73"/>
      <c r="B178" s="68"/>
      <c r="C178" s="68"/>
      <c r="D178" s="68"/>
      <c r="E178" s="71"/>
      <c r="F178" s="71"/>
      <c r="G178" s="74" t="str">
        <f>IF(E178="","",MAX(0,E178-F178))</f>
        <v/>
      </c>
      <c r="H178" s="73"/>
      <c r="I178" s="62" t="str">
        <f ca="1">IF(E178="","",IF(G178=0,"Lunas",IF(TODAY()&gt;H178,"Jatuh Tempo","Belum Lunas")))</f>
        <v/>
      </c>
      <c r="J178" s="68"/>
    </row>
    <row r="179" spans="1:10">
      <c r="A179" s="73"/>
      <c r="B179" s="68"/>
      <c r="C179" s="68"/>
      <c r="D179" s="68"/>
      <c r="E179" s="71"/>
      <c r="F179" s="71"/>
      <c r="G179" s="74" t="str">
        <f>IF(E179="","",MAX(0,E179-F179))</f>
        <v/>
      </c>
      <c r="H179" s="73"/>
      <c r="I179" s="62" t="str">
        <f ca="1">IF(E179="","",IF(G179=0,"Lunas",IF(TODAY()&gt;H179,"Jatuh Tempo","Belum Lunas")))</f>
        <v/>
      </c>
      <c r="J179" s="68"/>
    </row>
    <row r="180" spans="1:10">
      <c r="A180" s="73"/>
      <c r="B180" s="68"/>
      <c r="C180" s="68"/>
      <c r="D180" s="68"/>
      <c r="E180" s="71"/>
      <c r="F180" s="71"/>
      <c r="G180" s="74" t="str">
        <f>IF(E180="","",MAX(0,E180-F180))</f>
        <v/>
      </c>
      <c r="H180" s="73"/>
      <c r="I180" s="62" t="str">
        <f ca="1">IF(E180="","",IF(G180=0,"Lunas",IF(TODAY()&gt;H180,"Jatuh Tempo","Belum Lunas")))</f>
        <v/>
      </c>
      <c r="J180" s="68"/>
    </row>
    <row r="181" spans="1:10">
      <c r="A181" s="73"/>
      <c r="B181" s="68"/>
      <c r="C181" s="68"/>
      <c r="D181" s="68"/>
      <c r="E181" s="71"/>
      <c r="F181" s="71"/>
      <c r="G181" s="74" t="str">
        <f>IF(E181="","",MAX(0,E181-F181))</f>
        <v/>
      </c>
      <c r="H181" s="73"/>
      <c r="I181" s="62" t="str">
        <f ca="1">IF(E181="","",IF(G181=0,"Lunas",IF(TODAY()&gt;H181,"Jatuh Tempo","Belum Lunas")))</f>
        <v/>
      </c>
      <c r="J181" s="68"/>
    </row>
    <row r="182" spans="1:10">
      <c r="A182" s="73"/>
      <c r="B182" s="68"/>
      <c r="C182" s="68"/>
      <c r="D182" s="68"/>
      <c r="E182" s="71"/>
      <c r="F182" s="71"/>
      <c r="G182" s="74" t="str">
        <f>IF(E182="","",MAX(0,E182-F182))</f>
        <v/>
      </c>
      <c r="H182" s="73"/>
      <c r="I182" s="62" t="str">
        <f ca="1">IF(E182="","",IF(G182=0,"Lunas",IF(TODAY()&gt;H182,"Jatuh Tempo","Belum Lunas")))</f>
        <v/>
      </c>
      <c r="J182" s="68"/>
    </row>
    <row r="183" spans="1:10">
      <c r="A183" s="73"/>
      <c r="B183" s="68"/>
      <c r="C183" s="68"/>
      <c r="D183" s="68"/>
      <c r="E183" s="71"/>
      <c r="F183" s="71"/>
      <c r="G183" s="74" t="str">
        <f>IF(E183="","",MAX(0,E183-F183))</f>
        <v/>
      </c>
      <c r="H183" s="73"/>
      <c r="I183" s="62" t="str">
        <f ca="1">IF(E183="","",IF(G183=0,"Lunas",IF(TODAY()&gt;H183,"Jatuh Tempo","Belum Lunas")))</f>
        <v/>
      </c>
      <c r="J183" s="68"/>
    </row>
    <row r="184" spans="1:10">
      <c r="A184" s="73"/>
      <c r="B184" s="68"/>
      <c r="C184" s="68"/>
      <c r="D184" s="68"/>
      <c r="E184" s="71"/>
      <c r="F184" s="71"/>
      <c r="G184" s="74" t="str">
        <f>IF(E184="","",MAX(0,E184-F184))</f>
        <v/>
      </c>
      <c r="H184" s="73"/>
      <c r="I184" s="62" t="str">
        <f ca="1">IF(E184="","",IF(G184=0,"Lunas",IF(TODAY()&gt;H184,"Jatuh Tempo","Belum Lunas")))</f>
        <v/>
      </c>
      <c r="J184" s="68"/>
    </row>
    <row r="185" spans="1:10">
      <c r="A185" s="73"/>
      <c r="B185" s="68"/>
      <c r="C185" s="68"/>
      <c r="D185" s="68"/>
      <c r="E185" s="71"/>
      <c r="F185" s="71"/>
      <c r="G185" s="74" t="str">
        <f>IF(E185="","",MAX(0,E185-F185))</f>
        <v/>
      </c>
      <c r="H185" s="73"/>
      <c r="I185" s="62" t="str">
        <f ca="1">IF(E185="","",IF(G185=0,"Lunas",IF(TODAY()&gt;H185,"Jatuh Tempo","Belum Lunas")))</f>
        <v/>
      </c>
      <c r="J185" s="68"/>
    </row>
    <row r="186" spans="1:10">
      <c r="A186" s="73"/>
      <c r="B186" s="68"/>
      <c r="C186" s="68"/>
      <c r="D186" s="68"/>
      <c r="E186" s="71"/>
      <c r="F186" s="71"/>
      <c r="G186" s="74" t="str">
        <f>IF(E186="","",MAX(0,E186-F186))</f>
        <v/>
      </c>
      <c r="H186" s="73"/>
      <c r="I186" s="62" t="str">
        <f ca="1">IF(E186="","",IF(G186=0,"Lunas",IF(TODAY()&gt;H186,"Jatuh Tempo","Belum Lunas")))</f>
        <v/>
      </c>
      <c r="J186" s="68"/>
    </row>
    <row r="187" spans="1:10">
      <c r="A187" s="73"/>
      <c r="B187" s="68"/>
      <c r="C187" s="68"/>
      <c r="D187" s="68"/>
      <c r="E187" s="71"/>
      <c r="F187" s="71"/>
      <c r="G187" s="74" t="str">
        <f>IF(E187="","",MAX(0,E187-F187))</f>
        <v/>
      </c>
      <c r="H187" s="73"/>
      <c r="I187" s="62" t="str">
        <f ca="1">IF(E187="","",IF(G187=0,"Lunas",IF(TODAY()&gt;H187,"Jatuh Tempo","Belum Lunas")))</f>
        <v/>
      </c>
      <c r="J187" s="68"/>
    </row>
    <row r="188" spans="1:10">
      <c r="A188" s="73"/>
      <c r="B188" s="68"/>
      <c r="C188" s="68"/>
      <c r="D188" s="68"/>
      <c r="E188" s="71"/>
      <c r="F188" s="71"/>
      <c r="G188" s="74" t="str">
        <f>IF(E188="","",MAX(0,E188-F188))</f>
        <v/>
      </c>
      <c r="H188" s="73"/>
      <c r="I188" s="62" t="str">
        <f ca="1">IF(E188="","",IF(G188=0,"Lunas",IF(TODAY()&gt;H188,"Jatuh Tempo","Belum Lunas")))</f>
        <v/>
      </c>
      <c r="J188" s="68"/>
    </row>
    <row r="189" spans="1:10">
      <c r="A189" s="73"/>
      <c r="B189" s="68"/>
      <c r="C189" s="68"/>
      <c r="D189" s="68"/>
      <c r="E189" s="71"/>
      <c r="F189" s="71"/>
      <c r="G189" s="74" t="str">
        <f>IF(E189="","",MAX(0,E189-F189))</f>
        <v/>
      </c>
      <c r="H189" s="73"/>
      <c r="I189" s="62" t="str">
        <f ca="1">IF(E189="","",IF(G189=0,"Lunas",IF(TODAY()&gt;H189,"Jatuh Tempo","Belum Lunas")))</f>
        <v/>
      </c>
      <c r="J189" s="68"/>
    </row>
    <row r="190" spans="1:10">
      <c r="A190" s="73"/>
      <c r="B190" s="68"/>
      <c r="C190" s="68"/>
      <c r="D190" s="68"/>
      <c r="E190" s="71"/>
      <c r="F190" s="71"/>
      <c r="G190" s="74" t="str">
        <f>IF(E190="","",MAX(0,E190-F190))</f>
        <v/>
      </c>
      <c r="H190" s="73"/>
      <c r="I190" s="62" t="str">
        <f ca="1">IF(E190="","",IF(G190=0,"Lunas",IF(TODAY()&gt;H190,"Jatuh Tempo","Belum Lunas")))</f>
        <v/>
      </c>
      <c r="J190" s="68"/>
    </row>
    <row r="191" spans="1:10">
      <c r="A191" s="73"/>
      <c r="B191" s="68"/>
      <c r="C191" s="68"/>
      <c r="D191" s="68"/>
      <c r="E191" s="71"/>
      <c r="F191" s="71"/>
      <c r="G191" s="74" t="str">
        <f>IF(E191="","",MAX(0,E191-F191))</f>
        <v/>
      </c>
      <c r="H191" s="73"/>
      <c r="I191" s="62" t="str">
        <f ca="1">IF(E191="","",IF(G191=0,"Lunas",IF(TODAY()&gt;H191,"Jatuh Tempo","Belum Lunas")))</f>
        <v/>
      </c>
      <c r="J191" s="68"/>
    </row>
    <row r="192" spans="1:10">
      <c r="A192" s="73"/>
      <c r="B192" s="68"/>
      <c r="C192" s="68"/>
      <c r="D192" s="68"/>
      <c r="E192" s="71"/>
      <c r="F192" s="71"/>
      <c r="G192" s="74" t="str">
        <f>IF(E192="","",MAX(0,E192-F192))</f>
        <v/>
      </c>
      <c r="H192" s="73"/>
      <c r="I192" s="62" t="str">
        <f ca="1">IF(E192="","",IF(G192=0,"Lunas",IF(TODAY()&gt;H192,"Jatuh Tempo","Belum Lunas")))</f>
        <v/>
      </c>
      <c r="J192" s="68"/>
    </row>
    <row r="193" spans="1:10">
      <c r="A193" s="73"/>
      <c r="B193" s="68"/>
      <c r="C193" s="68"/>
      <c r="D193" s="68"/>
      <c r="E193" s="71"/>
      <c r="F193" s="71"/>
      <c r="G193" s="74" t="str">
        <f>IF(E193="","",MAX(0,E193-F193))</f>
        <v/>
      </c>
      <c r="H193" s="73"/>
      <c r="I193" s="62" t="str">
        <f ca="1">IF(E193="","",IF(G193=0,"Lunas",IF(TODAY()&gt;H193,"Jatuh Tempo","Belum Lunas")))</f>
        <v/>
      </c>
      <c r="J193" s="68"/>
    </row>
    <row r="194" spans="1:10">
      <c r="A194" s="73"/>
      <c r="B194" s="68"/>
      <c r="C194" s="68"/>
      <c r="D194" s="68"/>
      <c r="E194" s="71"/>
      <c r="F194" s="71"/>
      <c r="G194" s="74" t="str">
        <f>IF(E194="","",MAX(0,E194-F194))</f>
        <v/>
      </c>
      <c r="H194" s="73"/>
      <c r="I194" s="62" t="str">
        <f ca="1">IF(E194="","",IF(G194=0,"Lunas",IF(TODAY()&gt;H194,"Jatuh Tempo","Belum Lunas")))</f>
        <v/>
      </c>
      <c r="J194" s="68"/>
    </row>
    <row r="195" spans="1:10">
      <c r="A195" s="73"/>
      <c r="B195" s="68"/>
      <c r="C195" s="68"/>
      <c r="D195" s="68"/>
      <c r="E195" s="71"/>
      <c r="F195" s="71"/>
      <c r="G195" s="74" t="str">
        <f>IF(E195="","",MAX(0,E195-F195))</f>
        <v/>
      </c>
      <c r="H195" s="73"/>
      <c r="I195" s="62" t="str">
        <f ca="1">IF(E195="","",IF(G195=0,"Lunas",IF(TODAY()&gt;H195,"Jatuh Tempo","Belum Lunas")))</f>
        <v/>
      </c>
      <c r="J195" s="68"/>
    </row>
    <row r="196" spans="1:10">
      <c r="A196" s="73"/>
      <c r="B196" s="68"/>
      <c r="C196" s="68"/>
      <c r="D196" s="68"/>
      <c r="E196" s="71"/>
      <c r="F196" s="71"/>
      <c r="G196" s="74" t="str">
        <f>IF(E196="","",MAX(0,E196-F196))</f>
        <v/>
      </c>
      <c r="H196" s="73"/>
      <c r="I196" s="62" t="str">
        <f ca="1">IF(E196="","",IF(G196=0,"Lunas",IF(TODAY()&gt;H196,"Jatuh Tempo","Belum Lunas")))</f>
        <v/>
      </c>
      <c r="J196" s="68"/>
    </row>
    <row r="197" spans="1:10">
      <c r="A197" s="73"/>
      <c r="B197" s="68"/>
      <c r="C197" s="68"/>
      <c r="D197" s="68"/>
      <c r="E197" s="71"/>
      <c r="F197" s="71"/>
      <c r="G197" s="74" t="str">
        <f>IF(E197="","",MAX(0,E197-F197))</f>
        <v/>
      </c>
      <c r="H197" s="73"/>
      <c r="I197" s="62" t="str">
        <f ca="1">IF(E197="","",IF(G197=0,"Lunas",IF(TODAY()&gt;H197,"Jatuh Tempo","Belum Lunas")))</f>
        <v/>
      </c>
      <c r="J197" s="68"/>
    </row>
    <row r="198" spans="1:10">
      <c r="A198" s="73"/>
      <c r="B198" s="68"/>
      <c r="C198" s="68"/>
      <c r="D198" s="68"/>
      <c r="E198" s="71"/>
      <c r="F198" s="71"/>
      <c r="G198" s="74" t="str">
        <f>IF(E198="","",MAX(0,E198-F198))</f>
        <v/>
      </c>
      <c r="H198" s="73"/>
      <c r="I198" s="62" t="str">
        <f ca="1">IF(E198="","",IF(G198=0,"Lunas",IF(TODAY()&gt;H198,"Jatuh Tempo","Belum Lunas")))</f>
        <v/>
      </c>
      <c r="J198" s="68"/>
    </row>
    <row r="199" spans="1:10">
      <c r="A199" s="73"/>
      <c r="B199" s="68"/>
      <c r="C199" s="68"/>
      <c r="D199" s="68"/>
      <c r="E199" s="71"/>
      <c r="F199" s="71"/>
      <c r="G199" s="74" t="str">
        <f>IF(E199="","",MAX(0,E199-F199))</f>
        <v/>
      </c>
      <c r="H199" s="73"/>
      <c r="I199" s="62" t="str">
        <f ca="1">IF(E199="","",IF(G199=0,"Lunas",IF(TODAY()&gt;H199,"Jatuh Tempo","Belum Lunas")))</f>
        <v/>
      </c>
      <c r="J199" s="68"/>
    </row>
    <row r="200" spans="1:10">
      <c r="A200" s="73"/>
      <c r="B200" s="68"/>
      <c r="C200" s="68"/>
      <c r="D200" s="68"/>
      <c r="E200" s="71"/>
      <c r="F200" s="71"/>
      <c r="G200" s="74" t="str">
        <f>IF(E200="","",MAX(0,E200-F200))</f>
        <v/>
      </c>
      <c r="H200" s="73"/>
      <c r="I200" s="62" t="str">
        <f ca="1">IF(E200="","",IF(G200=0,"Lunas",IF(TODAY()&gt;H200,"Jatuh Tempo","Belum Lunas")))</f>
        <v/>
      </c>
      <c r="J200" s="68"/>
    </row>
    <row r="201" spans="1:10">
      <c r="A201" s="73"/>
      <c r="B201" s="68"/>
      <c r="C201" s="68"/>
      <c r="D201" s="68"/>
      <c r="E201" s="71"/>
      <c r="F201" s="71"/>
      <c r="G201" s="74" t="str">
        <f>IF(E201="","",MAX(0,E201-F201))</f>
        <v/>
      </c>
      <c r="H201" s="73"/>
      <c r="I201" s="62" t="str">
        <f ca="1">IF(E201="","",IF(G201=0,"Lunas",IF(TODAY()&gt;H201,"Jatuh Tempo","Belum Lunas")))</f>
        <v/>
      </c>
      <c r="J201" s="68"/>
    </row>
    <row r="202" spans="1:10">
      <c r="A202" s="73"/>
      <c r="B202" s="68"/>
      <c r="C202" s="68"/>
      <c r="D202" s="68"/>
      <c r="E202" s="71"/>
      <c r="F202" s="71"/>
      <c r="G202" s="74" t="str">
        <f>IF(E202="","",MAX(0,E202-F202))</f>
        <v/>
      </c>
      <c r="H202" s="73"/>
      <c r="I202" s="62" t="str">
        <f ca="1">IF(E202="","",IF(G202=0,"Lunas",IF(TODAY()&gt;H202,"Jatuh Tempo","Belum Lunas")))</f>
        <v/>
      </c>
      <c r="J202" s="68"/>
    </row>
    <row r="203" spans="1:10">
      <c r="A203" s="73"/>
      <c r="B203" s="68"/>
      <c r="C203" s="68"/>
      <c r="D203" s="68"/>
      <c r="E203" s="71"/>
      <c r="F203" s="71"/>
      <c r="G203" s="74" t="str">
        <f>IF(E203="","",MAX(0,E203-F203))</f>
        <v/>
      </c>
      <c r="H203" s="73"/>
      <c r="I203" s="62" t="str">
        <f ca="1">IF(E203="","",IF(G203=0,"Lunas",IF(TODAY()&gt;H203,"Jatuh Tempo","Belum Lunas")))</f>
        <v/>
      </c>
      <c r="J203" s="68"/>
    </row>
  </sheetData>
  <mergeCells count="2">
    <mergeCell ref="A1:J1"/>
    <mergeCell ref="A2:J2"/>
  </mergeCells>
  <pageMargins left="0.7" right="0.7" top="0.75" bottom="0.75" header="0.3" footer="0.3"/>
</worksheet>
</file>

<file path=xl/worksheets/sheet8.xml><?xml version="1.0" encoding="utf-8"?>
<worksheet xmlns="http://schemas.openxmlformats.org/spreadsheetml/2006/main" xmlns:mc="http://schemas.openxmlformats.org/markup-compatibility/2006" xmlns:xr="http://schemas.microsoft.com/office/spreadsheetml/2014/revision" mc:Ignorable="x14ac xr xr2 xr3" xr:uid="{00000000-0001-0000-0700-000000000000}">
  <dimension ref="A1:N11"/>
  <sheetViews>
    <sheetView zoomScaleNormal="100" zoomScaleSheetLayoutView="100" workbookViewId="0">
      <selection sqref="A1:N1"/>
    </sheetView>
  </sheetViews>
  <sheetFormatPr defaultRowHeight="15"/>
  <cols>
    <col min="1" max="1" width="25" customWidth="1"/>
    <col min="2" max="14" width="15" customWidth="1"/>
  </cols>
  <sheetData>
    <row r="1" spans="1:14" ht="30" customHeight="1">
      <c r="A1" s="60" t="s">
        <v>199</v>
      </c>
      <c r="B1" s="61"/>
      <c r="C1" s="61"/>
      <c r="D1" s="61"/>
      <c r="E1" s="61"/>
      <c r="F1" s="61"/>
      <c r="G1" s="61"/>
      <c r="H1" s="61"/>
      <c r="I1" s="61"/>
      <c r="J1" s="61"/>
      <c r="K1" s="61"/>
      <c r="L1" s="61"/>
      <c r="M1" s="61"/>
      <c r="N1" s="61"/>
    </row>
    <row r="2" spans="1:14">
      <c r="A2" s="62"/>
      <c r="B2" s="62"/>
      <c r="C2" s="62"/>
      <c r="D2" s="62"/>
      <c r="E2" s="62"/>
      <c r="F2" s="62"/>
      <c r="G2" s="62"/>
      <c r="H2" s="62"/>
      <c r="I2" s="62"/>
      <c r="J2" s="62"/>
      <c r="K2" s="62"/>
      <c r="L2" s="62"/>
      <c r="M2" s="62"/>
      <c r="N2" s="62"/>
    </row>
    <row r="3" spans="1:14">
      <c r="A3" s="63" t="s">
        <v>124</v>
      </c>
      <c r="B3" s="63" t="s">
        <v>200</v>
      </c>
      <c r="C3" s="63" t="s">
        <v>201</v>
      </c>
      <c r="D3" s="63" t="s">
        <v>202</v>
      </c>
      <c r="E3" s="63" t="s">
        <v>203</v>
      </c>
      <c r="F3" s="63" t="s">
        <v>204</v>
      </c>
      <c r="G3" s="63" t="s">
        <v>205</v>
      </c>
      <c r="H3" s="63" t="s">
        <v>206</v>
      </c>
      <c r="I3" s="63" t="s">
        <v>207</v>
      </c>
      <c r="J3" s="63" t="s">
        <v>208</v>
      </c>
      <c r="K3" s="63" t="s">
        <v>209</v>
      </c>
      <c r="L3" s="63" t="s">
        <v>210</v>
      </c>
      <c r="M3" s="63" t="s">
        <v>211</v>
      </c>
      <c r="N3" s="63" t="s">
        <v>212</v>
      </c>
    </row>
    <row r="4" spans="1:14">
      <c r="A4" s="76" t="s">
        <v>213</v>
      </c>
      <c r="B4" s="74">
        <f>SUMIFS(TRANSAKSI!$H$4:$H$203,TRANSAKSI!$C$4:$C$203,"MASUK",TRANSAKSI!$A$4:$A$203,"&gt;="&amp;DATE(PENGATURAN!$B$7,1,1),TRANSAKSI!$A$4:$A$203,"&lt;"&amp;EDATE(DATE(PENGATURAN!$B$7,1,1),1))</f>
        <v>0</v>
      </c>
      <c r="C4" s="74">
        <f>SUMIFS(TRANSAKSI!$H$4:$H$203,TRANSAKSI!$C$4:$C$203,"MASUK",TRANSAKSI!$A$4:$A$203,"&gt;="&amp;DATE(PENGATURAN!$B$7,2,1),TRANSAKSI!$A$4:$A$203,"&lt;"&amp;EDATE(DATE(PENGATURAN!$B$7,2,1),1))</f>
        <v>0</v>
      </c>
      <c r="D4" s="74">
        <f>SUMIFS(TRANSAKSI!$H$4:$H$203,TRANSAKSI!$C$4:$C$203,"MASUK",TRANSAKSI!$A$4:$A$203,"&gt;="&amp;DATE(PENGATURAN!$B$7,3,1),TRANSAKSI!$A$4:$A$203,"&lt;"&amp;EDATE(DATE(PENGATURAN!$B$7,3,1),1))</f>
        <v>0</v>
      </c>
      <c r="E4" s="74">
        <f>SUMIFS(TRANSAKSI!$H$4:$H$203,TRANSAKSI!$C$4:$C$203,"MASUK",TRANSAKSI!$A$4:$A$203,"&gt;="&amp;DATE(PENGATURAN!$B$7,4,1),TRANSAKSI!$A$4:$A$203,"&lt;"&amp;EDATE(DATE(PENGATURAN!$B$7,4,1),1))</f>
        <v>0</v>
      </c>
      <c r="F4" s="74">
        <f>SUMIFS(TRANSAKSI!$H$4:$H$203,TRANSAKSI!$C$4:$C$203,"MASUK",TRANSAKSI!$A$4:$A$203,"&gt;="&amp;DATE(PENGATURAN!$B$7,5,1),TRANSAKSI!$A$4:$A$203,"&lt;"&amp;EDATE(DATE(PENGATURAN!$B$7,5,1),1))</f>
        <v>0</v>
      </c>
      <c r="G4" s="74">
        <f>SUMIFS(TRANSAKSI!$H$4:$H$203,TRANSAKSI!$C$4:$C$203,"MASUK",TRANSAKSI!$A$4:$A$203,"&gt;="&amp;DATE(PENGATURAN!$B$7,6,1),TRANSAKSI!$A$4:$A$203,"&lt;"&amp;EDATE(DATE(PENGATURAN!$B$7,6,1),1))</f>
        <v>0</v>
      </c>
      <c r="H4" s="74">
        <f>SUMIFS(TRANSAKSI!$H$4:$H$203,TRANSAKSI!$C$4:$C$203,"MASUK",TRANSAKSI!$A$4:$A$203,"&gt;="&amp;DATE(PENGATURAN!$B$7,7,1),TRANSAKSI!$A$4:$A$203,"&lt;"&amp;EDATE(DATE(PENGATURAN!$B$7,7,1),1))</f>
        <v>0</v>
      </c>
      <c r="I4" s="74">
        <f>SUMIFS(TRANSAKSI!$H$4:$H$203,TRANSAKSI!$C$4:$C$203,"MASUK",TRANSAKSI!$A$4:$A$203,"&gt;="&amp;DATE(PENGATURAN!$B$7,8,1),TRANSAKSI!$A$4:$A$203,"&lt;"&amp;EDATE(DATE(PENGATURAN!$B$7,8,1),1))</f>
        <v>0</v>
      </c>
      <c r="J4" s="74">
        <f>SUMIFS(TRANSAKSI!$H$4:$H$203,TRANSAKSI!$C$4:$C$203,"MASUK",TRANSAKSI!$A$4:$A$203,"&gt;="&amp;DATE(PENGATURAN!$B$7,9,1),TRANSAKSI!$A$4:$A$203,"&lt;"&amp;EDATE(DATE(PENGATURAN!$B$7,9,1),1))</f>
        <v>0</v>
      </c>
      <c r="K4" s="74">
        <f>SUMIFS(TRANSAKSI!$H$4:$H$203,TRANSAKSI!$C$4:$C$203,"MASUK",TRANSAKSI!$A$4:$A$203,"&gt;="&amp;DATE(PENGATURAN!$B$7,10,1),TRANSAKSI!$A$4:$A$203,"&lt;"&amp;EDATE(DATE(PENGATURAN!$B$7,10,1),1))</f>
        <v>0</v>
      </c>
      <c r="L4" s="74">
        <f>SUMIFS(TRANSAKSI!$H$4:$H$203,TRANSAKSI!$C$4:$C$203,"MASUK",TRANSAKSI!$A$4:$A$203,"&gt;="&amp;DATE(PENGATURAN!$B$7,11,1),TRANSAKSI!$A$4:$A$203,"&lt;"&amp;EDATE(DATE(PENGATURAN!$B$7,11,1),1))</f>
        <v>0</v>
      </c>
      <c r="M4" s="74">
        <f>SUMIFS(TRANSAKSI!$H$4:$H$203,TRANSAKSI!$C$4:$C$203,"MASUK",TRANSAKSI!$A$4:$A$203,"&gt;="&amp;DATE(PENGATURAN!$B$7,12,1),TRANSAKSI!$A$4:$A$203,"&lt;"&amp;EDATE(DATE(PENGATURAN!$B$7,12,1),1))</f>
        <v>0</v>
      </c>
      <c r="N4" s="74">
        <f>SUM(B4:M4)</f>
        <v>0</v>
      </c>
    </row>
    <row r="5" spans="1:14">
      <c r="A5" s="76" t="s">
        <v>214</v>
      </c>
      <c r="B5" s="74">
        <f>SUMIFS(TRANSAKSI!$H$4:$H$203,TRANSAKSI!$C$4:$C$203,"KELUAR",TRANSAKSI!$D$4:$D$203,"&lt;&gt;",TRANSAKSI!$A$4:$A$203,"&gt;="&amp;DATE(PENGATURAN!$B$7,1,1),TRANSAKSI!$A$4:$A$203,"&lt;"&amp;EDATE(DATE(PENGATURAN!$B$7,1,1),1))</f>
        <v>0</v>
      </c>
      <c r="C5" s="74">
        <f>SUMIFS(TRANSAKSI!$H$4:$H$203,TRANSAKSI!$C$4:$C$203,"KELUAR",TRANSAKSI!$D$4:$D$203,"&lt;&gt;",TRANSAKSI!$A$4:$A$203,"&gt;="&amp;DATE(PENGATURAN!$B$7,2,1),TRANSAKSI!$A$4:$A$203,"&lt;"&amp;EDATE(DATE(PENGATURAN!$B$7,2,1),1))</f>
        <v>0</v>
      </c>
      <c r="D5" s="74">
        <f>SUMIFS(TRANSAKSI!$H$4:$H$203,TRANSAKSI!$C$4:$C$203,"KELUAR",TRANSAKSI!$D$4:$D$203,"&lt;&gt;",TRANSAKSI!$A$4:$A$203,"&gt;="&amp;DATE(PENGATURAN!$B$7,3,1),TRANSAKSI!$A$4:$A$203,"&lt;"&amp;EDATE(DATE(PENGATURAN!$B$7,3,1),1))</f>
        <v>0</v>
      </c>
      <c r="E5" s="74">
        <f>SUMIFS(TRANSAKSI!$H$4:$H$203,TRANSAKSI!$C$4:$C$203,"KELUAR",TRANSAKSI!$D$4:$D$203,"&lt;&gt;",TRANSAKSI!$A$4:$A$203,"&gt;="&amp;DATE(PENGATURAN!$B$7,4,1),TRANSAKSI!$A$4:$A$203,"&lt;"&amp;EDATE(DATE(PENGATURAN!$B$7,4,1),1))</f>
        <v>0</v>
      </c>
      <c r="F5" s="74">
        <f>SUMIFS(TRANSAKSI!$H$4:$H$203,TRANSAKSI!$C$4:$C$203,"KELUAR",TRANSAKSI!$D$4:$D$203,"&lt;&gt;",TRANSAKSI!$A$4:$A$203,"&gt;="&amp;DATE(PENGATURAN!$B$7,5,1),TRANSAKSI!$A$4:$A$203,"&lt;"&amp;EDATE(DATE(PENGATURAN!$B$7,5,1),1))</f>
        <v>0</v>
      </c>
      <c r="G5" s="74">
        <f>SUMIFS(TRANSAKSI!$H$4:$H$203,TRANSAKSI!$C$4:$C$203,"KELUAR",TRANSAKSI!$D$4:$D$203,"&lt;&gt;",TRANSAKSI!$A$4:$A$203,"&gt;="&amp;DATE(PENGATURAN!$B$7,6,1),TRANSAKSI!$A$4:$A$203,"&lt;"&amp;EDATE(DATE(PENGATURAN!$B$7,6,1),1))</f>
        <v>0</v>
      </c>
      <c r="H5" s="74">
        <f>SUMIFS(TRANSAKSI!$H$4:$H$203,TRANSAKSI!$C$4:$C$203,"KELUAR",TRANSAKSI!$D$4:$D$203,"&lt;&gt;",TRANSAKSI!$A$4:$A$203,"&gt;="&amp;DATE(PENGATURAN!$B$7,7,1),TRANSAKSI!$A$4:$A$203,"&lt;"&amp;EDATE(DATE(PENGATURAN!$B$7,7,1),1))</f>
        <v>0</v>
      </c>
      <c r="I5" s="74">
        <f>SUMIFS(TRANSAKSI!$H$4:$H$203,TRANSAKSI!$C$4:$C$203,"KELUAR",TRANSAKSI!$D$4:$D$203,"&lt;&gt;",TRANSAKSI!$A$4:$A$203,"&gt;="&amp;DATE(PENGATURAN!$B$7,8,1),TRANSAKSI!$A$4:$A$203,"&lt;"&amp;EDATE(DATE(PENGATURAN!$B$7,8,1),1))</f>
        <v>0</v>
      </c>
      <c r="J5" s="74">
        <f>SUMIFS(TRANSAKSI!$H$4:$H$203,TRANSAKSI!$C$4:$C$203,"KELUAR",TRANSAKSI!$D$4:$D$203,"&lt;&gt;",TRANSAKSI!$A$4:$A$203,"&gt;="&amp;DATE(PENGATURAN!$B$7,9,1),TRANSAKSI!$A$4:$A$203,"&lt;"&amp;EDATE(DATE(PENGATURAN!$B$7,9,1),1))</f>
        <v>0</v>
      </c>
      <c r="K5" s="74">
        <f>SUMIFS(TRANSAKSI!$H$4:$H$203,TRANSAKSI!$C$4:$C$203,"KELUAR",TRANSAKSI!$D$4:$D$203,"&lt;&gt;",TRANSAKSI!$A$4:$A$203,"&gt;="&amp;DATE(PENGATURAN!$B$7,10,1),TRANSAKSI!$A$4:$A$203,"&lt;"&amp;EDATE(DATE(PENGATURAN!$B$7,10,1),1))</f>
        <v>0</v>
      </c>
      <c r="L5" s="74">
        <f>SUMIFS(TRANSAKSI!$H$4:$H$203,TRANSAKSI!$C$4:$C$203,"KELUAR",TRANSAKSI!$D$4:$D$203,"&lt;&gt;",TRANSAKSI!$A$4:$A$203,"&gt;="&amp;DATE(PENGATURAN!$B$7,11,1),TRANSAKSI!$A$4:$A$203,"&lt;"&amp;EDATE(DATE(PENGATURAN!$B$7,11,1),1))</f>
        <v>0</v>
      </c>
      <c r="M5" s="74">
        <f>SUMIFS(TRANSAKSI!$H$4:$H$203,TRANSAKSI!$C$4:$C$203,"KELUAR",TRANSAKSI!$D$4:$D$203,"&lt;&gt;",TRANSAKSI!$A$4:$A$203,"&gt;="&amp;DATE(PENGATURAN!$B$7,12,1),TRANSAKSI!$A$4:$A$203,"&lt;"&amp;EDATE(DATE(PENGATURAN!$B$7,12,1),1))</f>
        <v>0</v>
      </c>
      <c r="N5" s="74">
        <f>SUM(B5:M5)</f>
        <v>0</v>
      </c>
    </row>
    <row r="6" spans="1:14">
      <c r="A6" s="76" t="s">
        <v>215</v>
      </c>
      <c r="B6" s="74">
        <f>SUMIFS(TRANSAKSI!$H$4:$H$203,TRANSAKSI!$C$4:$C$203,"KELUAR",TRANSAKSI!$D$4:$D$203,"",TRANSAKSI!$A$4:$A$203,"&gt;="&amp;DATE(PENGATURAN!$B$7,1,1),TRANSAKSI!$A$4:$A$203,"&lt;"&amp;EDATE(DATE(PENGATURAN!$B$7,1,1),1))</f>
        <v>0</v>
      </c>
      <c r="C6" s="74">
        <f>SUMIFS(TRANSAKSI!$H$4:$H$203,TRANSAKSI!$C$4:$C$203,"KELUAR",TRANSAKSI!$D$4:$D$203,"",TRANSAKSI!$A$4:$A$203,"&gt;="&amp;DATE(PENGATURAN!$B$7,2,1),TRANSAKSI!$A$4:$A$203,"&lt;"&amp;EDATE(DATE(PENGATURAN!$B$7,2,1),1))</f>
        <v>0</v>
      </c>
      <c r="D6" s="74">
        <f>SUMIFS(TRANSAKSI!$H$4:$H$203,TRANSAKSI!$C$4:$C$203,"KELUAR",TRANSAKSI!$D$4:$D$203,"",TRANSAKSI!$A$4:$A$203,"&gt;="&amp;DATE(PENGATURAN!$B$7,3,1),TRANSAKSI!$A$4:$A$203,"&lt;"&amp;EDATE(DATE(PENGATURAN!$B$7,3,1),1))</f>
        <v>0</v>
      </c>
      <c r="E6" s="74">
        <f>SUMIFS(TRANSAKSI!$H$4:$H$203,TRANSAKSI!$C$4:$C$203,"KELUAR",TRANSAKSI!$D$4:$D$203,"",TRANSAKSI!$A$4:$A$203,"&gt;="&amp;DATE(PENGATURAN!$B$7,4,1),TRANSAKSI!$A$4:$A$203,"&lt;"&amp;EDATE(DATE(PENGATURAN!$B$7,4,1),1))</f>
        <v>0</v>
      </c>
      <c r="F6" s="74">
        <f>SUMIFS(TRANSAKSI!$H$4:$H$203,TRANSAKSI!$C$4:$C$203,"KELUAR",TRANSAKSI!$D$4:$D$203,"",TRANSAKSI!$A$4:$A$203,"&gt;="&amp;DATE(PENGATURAN!$B$7,5,1),TRANSAKSI!$A$4:$A$203,"&lt;"&amp;EDATE(DATE(PENGATURAN!$B$7,5,1),1))</f>
        <v>0</v>
      </c>
      <c r="G6" s="74">
        <f>SUMIFS(TRANSAKSI!$H$4:$H$203,TRANSAKSI!$C$4:$C$203,"KELUAR",TRANSAKSI!$D$4:$D$203,"",TRANSAKSI!$A$4:$A$203,"&gt;="&amp;DATE(PENGATURAN!$B$7,6,1),TRANSAKSI!$A$4:$A$203,"&lt;"&amp;EDATE(DATE(PENGATURAN!$B$7,6,1),1))</f>
        <v>0</v>
      </c>
      <c r="H6" s="74">
        <f>SUMIFS(TRANSAKSI!$H$4:$H$203,TRANSAKSI!$C$4:$C$203,"KELUAR",TRANSAKSI!$D$4:$D$203,"",TRANSAKSI!$A$4:$A$203,"&gt;="&amp;DATE(PENGATURAN!$B$7,7,1),TRANSAKSI!$A$4:$A$203,"&lt;"&amp;EDATE(DATE(PENGATURAN!$B$7,7,1),1))</f>
        <v>0</v>
      </c>
      <c r="I6" s="74">
        <f>SUMIFS(TRANSAKSI!$H$4:$H$203,TRANSAKSI!$C$4:$C$203,"KELUAR",TRANSAKSI!$D$4:$D$203,"",TRANSAKSI!$A$4:$A$203,"&gt;="&amp;DATE(PENGATURAN!$B$7,8,1),TRANSAKSI!$A$4:$A$203,"&lt;"&amp;EDATE(DATE(PENGATURAN!$B$7,8,1),1))</f>
        <v>0</v>
      </c>
      <c r="J6" s="74">
        <f>SUMIFS(TRANSAKSI!$H$4:$H$203,TRANSAKSI!$C$4:$C$203,"KELUAR",TRANSAKSI!$D$4:$D$203,"",TRANSAKSI!$A$4:$A$203,"&gt;="&amp;DATE(PENGATURAN!$B$7,9,1),TRANSAKSI!$A$4:$A$203,"&lt;"&amp;EDATE(DATE(PENGATURAN!$B$7,9,1),1))</f>
        <v>0</v>
      </c>
      <c r="K6" s="74">
        <f>SUMIFS(TRANSAKSI!$H$4:$H$203,TRANSAKSI!$C$4:$C$203,"KELUAR",TRANSAKSI!$D$4:$D$203,"",TRANSAKSI!$A$4:$A$203,"&gt;="&amp;DATE(PENGATURAN!$B$7,10,1),TRANSAKSI!$A$4:$A$203,"&lt;"&amp;EDATE(DATE(PENGATURAN!$B$7,10,1),1))</f>
        <v>0</v>
      </c>
      <c r="L6" s="74">
        <f>SUMIFS(TRANSAKSI!$H$4:$H$203,TRANSAKSI!$C$4:$C$203,"KELUAR",TRANSAKSI!$D$4:$D$203,"",TRANSAKSI!$A$4:$A$203,"&gt;="&amp;DATE(PENGATURAN!$B$7,11,1),TRANSAKSI!$A$4:$A$203,"&lt;"&amp;EDATE(DATE(PENGATURAN!$B$7,11,1),1))</f>
        <v>0</v>
      </c>
      <c r="M6" s="74">
        <f>SUMIFS(TRANSAKSI!$H$4:$H$203,TRANSAKSI!$C$4:$C$203,"KELUAR",TRANSAKSI!$D$4:$D$203,"",TRANSAKSI!$A$4:$A$203,"&gt;="&amp;DATE(PENGATURAN!$B$7,12,1),TRANSAKSI!$A$4:$A$203,"&lt;"&amp;EDATE(DATE(PENGATURAN!$B$7,12,1),1))</f>
        <v>0</v>
      </c>
      <c r="N6" s="74">
        <f>SUM(B6:M6)</f>
        <v>0</v>
      </c>
    </row>
    <row r="7" spans="1:14">
      <c r="A7" s="76" t="s">
        <v>86</v>
      </c>
      <c r="B7" s="74">
        <f>SUM(B5:B6)</f>
        <v>0</v>
      </c>
      <c r="C7" s="74">
        <f>SUM(C5:C6)</f>
        <v>0</v>
      </c>
      <c r="D7" s="74">
        <f>SUM(D5:D6)</f>
        <v>0</v>
      </c>
      <c r="E7" s="74">
        <f>SUM(E5:E6)</f>
        <v>0</v>
      </c>
      <c r="F7" s="74">
        <f>SUM(F5:F6)</f>
        <v>0</v>
      </c>
      <c r="G7" s="74">
        <f>SUM(G5:G6)</f>
        <v>0</v>
      </c>
      <c r="H7" s="74">
        <f>SUM(H5:H6)</f>
        <v>0</v>
      </c>
      <c r="I7" s="74">
        <f>SUM(I5:I6)</f>
        <v>0</v>
      </c>
      <c r="J7" s="74">
        <f>SUM(J5:J6)</f>
        <v>0</v>
      </c>
      <c r="K7" s="74">
        <f>SUM(K5:K6)</f>
        <v>0</v>
      </c>
      <c r="L7" s="74">
        <f>SUM(L5:L6)</f>
        <v>0</v>
      </c>
      <c r="M7" s="74">
        <f>SUM(M5:M6)</f>
        <v>0</v>
      </c>
      <c r="N7" s="74">
        <f>SUM(B7:M7)</f>
        <v>0</v>
      </c>
    </row>
    <row r="8" spans="1:14">
      <c r="A8" s="76" t="s">
        <v>216</v>
      </c>
      <c r="B8" s="74">
        <f>B4-B7</f>
        <v>0</v>
      </c>
      <c r="C8" s="74">
        <f>C4-C7</f>
        <v>0</v>
      </c>
      <c r="D8" s="74">
        <f>D4-D7</f>
        <v>0</v>
      </c>
      <c r="E8" s="74">
        <f>E4-E7</f>
        <v>0</v>
      </c>
      <c r="F8" s="74">
        <f>F4-F7</f>
        <v>0</v>
      </c>
      <c r="G8" s="74">
        <f>G4-G7</f>
        <v>0</v>
      </c>
      <c r="H8" s="74">
        <f>H4-H7</f>
        <v>0</v>
      </c>
      <c r="I8" s="74">
        <f>I4-I7</f>
        <v>0</v>
      </c>
      <c r="J8" s="74">
        <f>J4-J7</f>
        <v>0</v>
      </c>
      <c r="K8" s="74">
        <f>K4-K7</f>
        <v>0</v>
      </c>
      <c r="L8" s="74">
        <f>L4-L7</f>
        <v>0</v>
      </c>
      <c r="M8" s="74">
        <f>M4-M7</f>
        <v>0</v>
      </c>
      <c r="N8" s="74">
        <f>SUM(B8:M8)</f>
        <v>0</v>
      </c>
    </row>
    <row r="9" spans="1:14">
      <c r="A9" s="76" t="s">
        <v>217</v>
      </c>
      <c r="B9" s="74">
        <f>B4*PENGATURAN!$B$13</f>
        <v>0</v>
      </c>
      <c r="C9" s="74">
        <f>C4*PENGATURAN!$B$13</f>
        <v>0</v>
      </c>
      <c r="D9" s="74">
        <f>D4*PENGATURAN!$B$13</f>
        <v>0</v>
      </c>
      <c r="E9" s="74">
        <f>E4*PENGATURAN!$B$13</f>
        <v>0</v>
      </c>
      <c r="F9" s="74">
        <f>F4*PENGATURAN!$B$13</f>
        <v>0</v>
      </c>
      <c r="G9" s="74">
        <f>G4*PENGATURAN!$B$13</f>
        <v>0</v>
      </c>
      <c r="H9" s="74">
        <f>H4*PENGATURAN!$B$13</f>
        <v>0</v>
      </c>
      <c r="I9" s="74">
        <f>I4*PENGATURAN!$B$13</f>
        <v>0</v>
      </c>
      <c r="J9" s="74">
        <f>J4*PENGATURAN!$B$13</f>
        <v>0</v>
      </c>
      <c r="K9" s="74">
        <f>K4*PENGATURAN!$B$13</f>
        <v>0</v>
      </c>
      <c r="L9" s="74">
        <f>L4*PENGATURAN!$B$13</f>
        <v>0</v>
      </c>
      <c r="M9" s="74">
        <f>M4*PENGATURAN!$B$13</f>
        <v>0</v>
      </c>
      <c r="N9" s="74">
        <f>SUM(B9:M9)</f>
        <v>0</v>
      </c>
    </row>
    <row r="10" spans="1:14">
      <c r="A10" s="76" t="s">
        <v>218</v>
      </c>
      <c r="B10" s="74">
        <f>B8-B9</f>
        <v>0</v>
      </c>
      <c r="C10" s="74">
        <f>C8-C9</f>
        <v>0</v>
      </c>
      <c r="D10" s="74">
        <f>D8-D9</f>
        <v>0</v>
      </c>
      <c r="E10" s="74">
        <f>E8-E9</f>
        <v>0</v>
      </c>
      <c r="F10" s="74">
        <f>F8-F9</f>
        <v>0</v>
      </c>
      <c r="G10" s="74">
        <f>G8-G9</f>
        <v>0</v>
      </c>
      <c r="H10" s="74">
        <f>H8-H9</f>
        <v>0</v>
      </c>
      <c r="I10" s="74">
        <f>I8-I9</f>
        <v>0</v>
      </c>
      <c r="J10" s="74">
        <f>J8-J9</f>
        <v>0</v>
      </c>
      <c r="K10" s="74">
        <f>K8-K9</f>
        <v>0</v>
      </c>
      <c r="L10" s="74">
        <f>L8-L9</f>
        <v>0</v>
      </c>
      <c r="M10" s="74">
        <f>M8-M9</f>
        <v>0</v>
      </c>
      <c r="N10" s="74">
        <f>N8-N9</f>
        <v>0</v>
      </c>
    </row>
    <row r="11" spans="1:14">
      <c r="A11" s="76" t="s">
        <v>219</v>
      </c>
      <c r="B11" s="75">
        <f>IFERROR(B10/B4,0)</f>
        <v>0</v>
      </c>
      <c r="C11" s="75">
        <f>IFERROR(C10/C4,0)</f>
        <v>0</v>
      </c>
      <c r="D11" s="75">
        <f>IFERROR(D10/D4,0)</f>
        <v>0</v>
      </c>
      <c r="E11" s="75">
        <f>IFERROR(E10/E4,0)</f>
        <v>0</v>
      </c>
      <c r="F11" s="75">
        <f>IFERROR(F10/F4,0)</f>
        <v>0</v>
      </c>
      <c r="G11" s="75">
        <f>IFERROR(G10/G4,0)</f>
        <v>0</v>
      </c>
      <c r="H11" s="75">
        <f>IFERROR(H10/H4,0)</f>
        <v>0</v>
      </c>
      <c r="I11" s="75">
        <f>IFERROR(I10/I4,0)</f>
        <v>0</v>
      </c>
      <c r="J11" s="75">
        <f>IFERROR(J10/J4,0)</f>
        <v>0</v>
      </c>
      <c r="K11" s="75">
        <f>IFERROR(K10/K4,0)</f>
        <v>0</v>
      </c>
      <c r="L11" s="75">
        <f>IFERROR(L10/L4,0)</f>
        <v>0</v>
      </c>
      <c r="M11" s="75">
        <f>IFERROR(M10/M4,0)</f>
        <v>0</v>
      </c>
      <c r="N11" s="75">
        <f>IFERROR(N10/N4,0)</f>
        <v>0</v>
      </c>
    </row>
  </sheetData>
  <mergeCells count="1">
    <mergeCell ref="A1:N1"/>
  </mergeCells>
  <pageMargins left="0.7" right="0.7" top="0.75" bottom="0.75" header="0.3" footer="0.3"/>
</worksheet>
</file>

<file path=xl/worksheets/sheet9.xml><?xml version="1.0" encoding="utf-8"?>
<worksheet xmlns="http://schemas.openxmlformats.org/spreadsheetml/2006/main" xmlns:mc="http://schemas.openxmlformats.org/markup-compatibility/2006" xmlns:xr="http://schemas.microsoft.com/office/spreadsheetml/2014/revision" mc:Ignorable="x14ac xr xr2 xr3" xr:uid="{00000000-0001-0000-0800-000000000000}">
  <dimension ref="A1:H15"/>
  <sheetViews>
    <sheetView zoomScaleNormal="100" zoomScaleSheetLayoutView="100" workbookViewId="0"/>
  </sheetViews>
  <sheetFormatPr defaultRowHeight="15"/>
  <cols>
    <col min="1" max="2" width="35" customWidth="1"/>
    <col min="4" max="8" width="20" customWidth="1"/>
  </cols>
  <sheetData>
    <row r="1" spans="1:8" ht="30" customHeight="1">
      <c r="A1" s="60" t="s">
        <v>220</v>
      </c>
      <c r="B1" s="61"/>
      <c r="C1" s="61"/>
      <c r="D1" s="61"/>
      <c r="E1" s="61"/>
      <c r="F1" s="61"/>
      <c r="G1" s="61"/>
      <c r="H1" s="61"/>
    </row>
    <row r="2" spans="1:8">
      <c r="A2" s="62"/>
      <c r="B2" s="62"/>
      <c r="C2" s="62"/>
      <c r="D2" s="62"/>
      <c r="E2" s="62"/>
      <c r="F2" s="62"/>
      <c r="G2" s="62"/>
      <c r="H2" s="62"/>
    </row>
    <row r="3" spans="1:8">
      <c r="A3" s="63" t="s">
        <v>50</v>
      </c>
      <c r="B3" s="63" t="s">
        <v>51</v>
      </c>
      <c r="C3" s="62"/>
      <c r="D3" s="67" t="s">
        <v>221</v>
      </c>
      <c r="E3" s="61"/>
      <c r="F3" s="61"/>
      <c r="G3" s="61"/>
      <c r="H3" s="61"/>
    </row>
    <row r="4" spans="1:8">
      <c r="A4" s="62" t="s">
        <v>222</v>
      </c>
      <c r="B4" s="74">
        <f>LABA_RUGI!N4</f>
        <v>0</v>
      </c>
      <c r="C4" s="62"/>
      <c r="D4" s="69" t="s">
        <v>223</v>
      </c>
      <c r="E4" s="65"/>
      <c r="F4" s="65"/>
      <c r="G4" s="65"/>
      <c r="H4" s="65"/>
    </row>
    <row r="5" spans="1:8">
      <c r="A5" s="62" t="s">
        <v>216</v>
      </c>
      <c r="B5" s="74">
        <f>LABA_RUGI!N8</f>
        <v>0</v>
      </c>
      <c r="C5" s="62"/>
      <c r="D5" s="69" t="s">
        <v>224</v>
      </c>
      <c r="E5" s="65"/>
      <c r="F5" s="65"/>
      <c r="G5" s="65"/>
      <c r="H5" s="65"/>
    </row>
    <row r="6" spans="1:8">
      <c r="A6" s="62" t="s">
        <v>225</v>
      </c>
      <c r="B6" s="62" t="str">
        <f>PENGATURAN!B14</f>
        <v>PPh Final UMKM 0,5% (PT Perorangan)</v>
      </c>
      <c r="C6" s="62"/>
      <c r="D6" s="69" t="s">
        <v>226</v>
      </c>
      <c r="E6" s="65"/>
      <c r="F6" s="65"/>
      <c r="G6" s="65"/>
      <c r="H6" s="65"/>
    </row>
    <row r="7" spans="1:8">
      <c r="A7" s="62" t="s">
        <v>227</v>
      </c>
      <c r="B7" s="75">
        <f>PENGATURAN!B13</f>
        <v>5.0000000000000001E-3</v>
      </c>
      <c r="C7" s="62"/>
      <c r="D7" s="69" t="s">
        <v>228</v>
      </c>
      <c r="E7" s="65"/>
      <c r="F7" s="65"/>
      <c r="G7" s="65"/>
      <c r="H7" s="65"/>
    </row>
    <row r="8" spans="1:8">
      <c r="A8" s="62" t="s">
        <v>229</v>
      </c>
      <c r="B8" s="74">
        <f>B4*B7</f>
        <v>0</v>
      </c>
      <c r="C8" s="62"/>
      <c r="D8" s="69" t="s">
        <v>230</v>
      </c>
      <c r="E8" s="65"/>
      <c r="F8" s="65"/>
      <c r="G8" s="65"/>
      <c r="H8" s="65"/>
    </row>
    <row r="9" spans="1:8">
      <c r="A9" s="62" t="s">
        <v>73</v>
      </c>
      <c r="B9" s="74">
        <f>PENGATURAN!B15</f>
        <v>0</v>
      </c>
      <c r="C9" s="62"/>
      <c r="D9" s="62"/>
      <c r="E9" s="62"/>
      <c r="F9" s="62"/>
      <c r="G9" s="62"/>
      <c r="H9" s="62"/>
    </row>
    <row r="10" spans="1:8">
      <c r="A10" s="62" t="s">
        <v>231</v>
      </c>
      <c r="B10" s="74">
        <f>B8+B9</f>
        <v>0</v>
      </c>
      <c r="C10" s="62"/>
      <c r="D10" s="62"/>
      <c r="E10" s="62"/>
      <c r="F10" s="62"/>
      <c r="G10" s="62"/>
      <c r="H10" s="62"/>
    </row>
    <row r="11" spans="1:8">
      <c r="A11" s="62" t="s">
        <v>67</v>
      </c>
      <c r="B11" s="74">
        <f>PENGATURAN!B10</f>
        <v>4800000000</v>
      </c>
      <c r="C11" s="62"/>
      <c r="D11" s="62"/>
      <c r="E11" s="62"/>
      <c r="F11" s="62"/>
      <c r="G11" s="62"/>
      <c r="H11" s="62"/>
    </row>
    <row r="12" spans="1:8">
      <c r="A12" s="62" t="s">
        <v>232</v>
      </c>
      <c r="B12" s="74">
        <f>MAX(0,B11-B4)</f>
        <v>4800000000</v>
      </c>
      <c r="C12" s="62"/>
      <c r="D12" s="62"/>
      <c r="E12" s="62"/>
      <c r="F12" s="62"/>
      <c r="G12" s="62"/>
      <c r="H12" s="62"/>
    </row>
    <row r="13" spans="1:8">
      <c r="A13" s="62" t="s">
        <v>233</v>
      </c>
      <c r="B13" s="75">
        <f>IFERROR(B4/B11,0)</f>
        <v>0</v>
      </c>
      <c r="C13" s="62"/>
      <c r="D13" s="62"/>
      <c r="E13" s="62"/>
      <c r="F13" s="62"/>
      <c r="G13" s="62"/>
      <c r="H13" s="62"/>
    </row>
    <row r="14" spans="1:8">
      <c r="A14" s="62" t="s">
        <v>234</v>
      </c>
      <c r="B14" s="62" t="str">
        <f>PENGATURAN!B6</f>
        <v>Belum PKP</v>
      </c>
      <c r="C14" s="62"/>
      <c r="D14" s="62"/>
      <c r="E14" s="62"/>
      <c r="F14" s="62"/>
      <c r="G14" s="62"/>
      <c r="H14" s="62"/>
    </row>
    <row r="15" spans="1:8">
      <c r="A15" s="62" t="s">
        <v>235</v>
      </c>
      <c r="B15" s="62">
        <f>IF(B4&gt;B11,"PERHATIAN: omzet melewati batas pengusaha kecil — cek kewajiban PKP.","Masih di bawah batas omzet PKP.")</f>
        <v>Masih di bawah batas omzet PKP.</v>
      </c>
      <c r="C15" s="62"/>
      <c r="D15" s="62"/>
      <c r="E15" s="62"/>
      <c r="F15" s="62"/>
      <c r="G15" s="62"/>
      <c r="H15" s="62"/>
    </row>
  </sheetData>
  <mergeCells count="2">
    <mergeCell ref="D3:H3"/>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2026-09-01T17:36:27Z</dcterms:created>
  <dcterms:modified xsi:type="dcterms:W3CDTF">2026-09-01T17:36:27Z</dcterms:modified>
  <cp:category/>
  <cp:contentStatus/>
</cp:coreProperties>
</file>